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annacalongecases/Library/CloudStorage/Dropbox/2. EDUCATION/4. MA CCiL/1. Lectures/3rd Semester/3. Master Thesis/3. Data tables/"/>
    </mc:Choice>
  </mc:AlternateContent>
  <xr:revisionPtr revIDLastSave="0" documentId="13_ncr:1_{9EC7C346-1FA0-C043-8AF9-8890C8D50436}" xr6:coauthVersionLast="47" xr6:coauthVersionMax="47" xr10:uidLastSave="{00000000-0000-0000-0000-000000000000}"/>
  <bookViews>
    <workbookView xWindow="0" yWindow="740" windowWidth="29400" windowHeight="16680" xr2:uid="{D1BF47CB-C220-9949-B48C-22436FC2C427}"/>
  </bookViews>
  <sheets>
    <sheet name="DT2. ETYMOLOGICAL ANALYSIS" sheetId="4" r:id="rId1"/>
    <sheet name="Lexicogenic op &amp; loanwords " sheetId="34" r:id="rId2"/>
    <sheet name="BMs &amp; LMs lang" sheetId="36" r:id="rId3"/>
    <sheet name="All morphemes rel freq" sheetId="16" r:id="rId4"/>
    <sheet name="BMs rel freq" sheetId="40" r:id="rId5"/>
    <sheet name="Bases rel freq" sheetId="41" r:id="rId6"/>
    <sheet name="BMs types" sheetId="37" r:id="rId7"/>
    <sheet name="Bases meanings " sheetId="49" r:id="rId8"/>
    <sheet name="BMs meanings" sheetId="53" r:id="rId9"/>
    <sheet name="Compounds meanings" sheetId="55" r:id="rId10"/>
  </sheets>
  <calcPr calcId="191029"/>
  <pivotCaches>
    <pivotCache cacheId="12" r:id="rId11"/>
    <pivotCache cacheId="1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36" l="1"/>
  <c r="F104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90" i="36"/>
  <c r="G88" i="36"/>
  <c r="G87" i="36"/>
  <c r="G86" i="36"/>
  <c r="G85" i="36"/>
  <c r="G84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60" i="36"/>
  <c r="G59" i="36"/>
  <c r="G58" i="36"/>
  <c r="G57" i="36"/>
  <c r="F50" i="36"/>
  <c r="G50" i="36" s="1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K22" i="36" s="1"/>
  <c r="K5" i="41"/>
  <c r="K6" i="41"/>
  <c r="K7" i="41"/>
  <c r="K8" i="41"/>
  <c r="K9" i="41"/>
  <c r="K10" i="41"/>
  <c r="K11" i="41"/>
  <c r="K12" i="41"/>
  <c r="K13" i="41"/>
  <c r="K14" i="41"/>
  <c r="K15" i="41"/>
  <c r="K16" i="41"/>
  <c r="K17" i="41"/>
  <c r="K18" i="41"/>
  <c r="K19" i="41"/>
  <c r="K20" i="41"/>
  <c r="K21" i="41"/>
  <c r="K22" i="41"/>
  <c r="K23" i="41"/>
  <c r="K24" i="41"/>
  <c r="K25" i="41"/>
  <c r="K26" i="41"/>
  <c r="K27" i="41"/>
  <c r="K28" i="41"/>
  <c r="K29" i="41"/>
  <c r="K30" i="41"/>
  <c r="K31" i="41"/>
  <c r="K32" i="41"/>
  <c r="K33" i="41"/>
  <c r="K4" i="41"/>
  <c r="F15" i="36"/>
  <c r="G15" i="36" s="1"/>
  <c r="G14" i="36"/>
  <c r="G13" i="36"/>
  <c r="G12" i="36"/>
  <c r="G11" i="36"/>
  <c r="G10" i="36"/>
  <c r="G9" i="36"/>
  <c r="G8" i="36"/>
  <c r="G7" i="36"/>
  <c r="G6" i="36"/>
  <c r="L7" i="36" s="1"/>
  <c r="G5" i="36"/>
  <c r="G4" i="36"/>
  <c r="L6" i="36" s="1"/>
  <c r="G3" i="36"/>
  <c r="K6" i="36" s="1"/>
  <c r="S20" i="53"/>
  <c r="J18" i="53"/>
  <c r="G104" i="36" l="1"/>
  <c r="L58" i="36"/>
  <c r="K58" i="36"/>
  <c r="K8" i="36"/>
  <c r="K7" i="36"/>
  <c r="K9" i="36" s="1"/>
  <c r="L8" i="36"/>
  <c r="L9" i="36" s="1"/>
  <c r="L22" i="36"/>
  <c r="K23" i="36" s="1"/>
  <c r="K59" i="36"/>
  <c r="N10" i="37"/>
  <c r="N6" i="37"/>
  <c r="M6" i="37" s="1"/>
  <c r="M5" i="37"/>
  <c r="M4" i="37"/>
  <c r="M3" i="37"/>
  <c r="M9" i="55"/>
  <c r="L9" i="55" s="1"/>
  <c r="L4" i="55"/>
  <c r="L7" i="55"/>
  <c r="L3" i="55"/>
  <c r="L8" i="55"/>
  <c r="L2" i="55"/>
  <c r="L5" i="55"/>
  <c r="L6" i="55"/>
  <c r="K10" i="36" l="1"/>
  <c r="B3" i="34"/>
  <c r="B4" i="34"/>
  <c r="B5" i="34"/>
  <c r="B2" i="34"/>
  <c r="O16" i="53"/>
  <c r="P16" i="53" s="1"/>
  <c r="P15" i="53"/>
  <c r="P14" i="53"/>
  <c r="P13" i="53"/>
  <c r="P12" i="53"/>
  <c r="P11" i="53"/>
  <c r="P10" i="53"/>
  <c r="P9" i="53"/>
  <c r="P8" i="53"/>
  <c r="P7" i="53"/>
  <c r="P6" i="53"/>
  <c r="P5" i="53"/>
  <c r="P4" i="53"/>
  <c r="G4" i="37"/>
  <c r="G24" i="40"/>
  <c r="G25" i="40"/>
  <c r="G26" i="40"/>
  <c r="G27" i="40"/>
  <c r="G28" i="40"/>
  <c r="G29" i="40"/>
  <c r="G30" i="40"/>
  <c r="G31" i="40"/>
  <c r="G32" i="40"/>
  <c r="G33" i="40"/>
  <c r="G34" i="40"/>
  <c r="G35" i="40"/>
  <c r="G23" i="40"/>
  <c r="H35" i="40"/>
  <c r="J33" i="41"/>
  <c r="D3" i="37"/>
  <c r="D4" i="37"/>
  <c r="D5" i="37"/>
  <c r="D6" i="37"/>
  <c r="D7" i="37"/>
  <c r="D8" i="37"/>
  <c r="D9" i="37"/>
  <c r="D10" i="37"/>
  <c r="D11" i="37"/>
  <c r="D12" i="37"/>
  <c r="D13" i="37"/>
  <c r="D14" i="37"/>
  <c r="C15" i="37"/>
  <c r="D15" i="37" s="1"/>
  <c r="K5" i="40"/>
  <c r="K6" i="40"/>
  <c r="K7" i="40"/>
  <c r="K8" i="40"/>
  <c r="K9" i="40"/>
  <c r="K10" i="40"/>
  <c r="K11" i="40"/>
  <c r="K12" i="40"/>
  <c r="K13" i="40"/>
  <c r="K14" i="40"/>
  <c r="K15" i="40"/>
  <c r="K16" i="40"/>
  <c r="K4" i="40"/>
  <c r="J16" i="40"/>
  <c r="H6" i="37"/>
  <c r="G6" i="37" s="1"/>
  <c r="H5" i="37"/>
  <c r="G5" i="37" s="1"/>
  <c r="H4" i="37"/>
  <c r="C5" i="34"/>
  <c r="F26" i="34"/>
  <c r="F25" i="34"/>
  <c r="B25" i="34"/>
  <c r="B24" i="34"/>
  <c r="B24" i="53"/>
  <c r="B23" i="53"/>
  <c r="B22" i="53"/>
  <c r="B25" i="53" l="1"/>
  <c r="H7" i="37"/>
  <c r="G7" i="37" s="1"/>
  <c r="J45" i="16"/>
  <c r="K45" i="16" s="1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27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4" i="4"/>
  <c r="J51" i="4"/>
  <c r="K51" i="4" s="1"/>
</calcChain>
</file>

<file path=xl/sharedStrings.xml><?xml version="1.0" encoding="utf-8"?>
<sst xmlns="http://schemas.openxmlformats.org/spreadsheetml/2006/main" count="1837" uniqueCount="271">
  <si>
    <t>Endless</t>
  </si>
  <si>
    <t>Bottomless</t>
  </si>
  <si>
    <t>Omnipotent</t>
  </si>
  <si>
    <t>Almighty</t>
  </si>
  <si>
    <t>All-powerful</t>
  </si>
  <si>
    <t>Eternal</t>
  </si>
  <si>
    <t>Everlasting</t>
  </si>
  <si>
    <t>Always</t>
  </si>
  <si>
    <t>Immortal</t>
  </si>
  <si>
    <t>Sempiternal</t>
  </si>
  <si>
    <t>Permanent</t>
  </si>
  <si>
    <t>Infinitesimal</t>
  </si>
  <si>
    <t>Interminable</t>
  </si>
  <si>
    <t>Infinite</t>
  </si>
  <si>
    <t>Perpetual</t>
  </si>
  <si>
    <t>Timeless</t>
  </si>
  <si>
    <t>Ageless</t>
  </si>
  <si>
    <t>ETYMOLOGICAL ANALYSIS</t>
  </si>
  <si>
    <t>praesēns</t>
  </si>
  <si>
    <t>omni-</t>
  </si>
  <si>
    <t>COMBINING FORMS</t>
  </si>
  <si>
    <t>PREFIXES</t>
  </si>
  <si>
    <t>omni-   +   praesēns</t>
  </si>
  <si>
    <t>Latin</t>
  </si>
  <si>
    <t>All</t>
  </si>
  <si>
    <t>Existing now or here</t>
  </si>
  <si>
    <t>omni-   +   sciēns</t>
  </si>
  <si>
    <t>Total occurrences</t>
  </si>
  <si>
    <t>sciēns</t>
  </si>
  <si>
    <t>To know</t>
  </si>
  <si>
    <t>omni-   +   potēns</t>
  </si>
  <si>
    <t>potēns</t>
  </si>
  <si>
    <t>SUFFIXES</t>
  </si>
  <si>
    <t xml:space="preserve"> -fic</t>
  </si>
  <si>
    <t>Germanic</t>
  </si>
  <si>
    <t>Formed within English by compounding.</t>
  </si>
  <si>
    <t>Formed within English by derivation.</t>
  </si>
  <si>
    <t xml:space="preserve"> -less</t>
  </si>
  <si>
    <t>fathom</t>
  </si>
  <si>
    <t>un-</t>
  </si>
  <si>
    <t>count</t>
  </si>
  <si>
    <t>French</t>
  </si>
  <si>
    <t>in-</t>
  </si>
  <si>
    <t>Formed within English by derivation. Formed within English by derivation.</t>
  </si>
  <si>
    <t>Formed within English by derivation. Formed within English by derivation. Formed within English by derivation.</t>
  </si>
  <si>
    <t>measure</t>
  </si>
  <si>
    <t>im-</t>
  </si>
  <si>
    <t xml:space="preserve"> -ful</t>
  </si>
  <si>
    <t>bottom</t>
  </si>
  <si>
    <t xml:space="preserve">Germanic </t>
  </si>
  <si>
    <t>bottom   +   -less</t>
  </si>
  <si>
    <t>horizon   +   -less</t>
  </si>
  <si>
    <t>horizon</t>
  </si>
  <si>
    <t>bound</t>
  </si>
  <si>
    <t>Limit</t>
  </si>
  <si>
    <t>il-</t>
  </si>
  <si>
    <t>limit</t>
  </si>
  <si>
    <t>end   +   -less</t>
  </si>
  <si>
    <t>end</t>
  </si>
  <si>
    <t>Formed within English by derivation. Formed within English by compounding.</t>
  </si>
  <si>
    <r>
      <t xml:space="preserve">ever   +   last   +   </t>
    </r>
    <r>
      <rPr>
        <sz val="12"/>
        <color rgb="FFFF0000"/>
        <rFont val="Aptos Narrow (Body)"/>
      </rPr>
      <t>s.</t>
    </r>
  </si>
  <si>
    <t>last</t>
  </si>
  <si>
    <t>al(l)   +   ways</t>
  </si>
  <si>
    <t xml:space="preserve"> -ways</t>
  </si>
  <si>
    <t>for</t>
  </si>
  <si>
    <t>im-    +    mortālis</t>
  </si>
  <si>
    <t>mortālis</t>
  </si>
  <si>
    <t>perish</t>
  </si>
  <si>
    <t>per-    +    petere</t>
  </si>
  <si>
    <t>per-</t>
  </si>
  <si>
    <t>petere</t>
  </si>
  <si>
    <t>To pursue</t>
  </si>
  <si>
    <t>semper</t>
  </si>
  <si>
    <r>
      <rPr>
        <i/>
        <sz val="12"/>
        <color theme="1"/>
        <rFont val="Aptos Narrow"/>
        <scheme val="minor"/>
      </rPr>
      <t>in-   +    termināre</t>
    </r>
    <r>
      <rPr>
        <sz val="12"/>
        <color theme="1"/>
        <rFont val="Aptos Narrow"/>
        <family val="2"/>
        <scheme val="minor"/>
      </rPr>
      <t xml:space="preserve"> </t>
    </r>
    <r>
      <rPr>
        <sz val="12"/>
        <color theme="1"/>
        <rFont val="Aptos Narrow"/>
        <scheme val="minor"/>
      </rPr>
      <t xml:space="preserve">+ </t>
    </r>
    <r>
      <rPr>
        <sz val="12"/>
        <color rgb="FFFF0000"/>
        <rFont val="Aptos Narrow (Body)"/>
      </rPr>
      <t>s.</t>
    </r>
  </si>
  <si>
    <t>termināre</t>
  </si>
  <si>
    <t>per-    +    manēre</t>
  </si>
  <si>
    <t>manēre</t>
  </si>
  <si>
    <t>To stay</t>
  </si>
  <si>
    <t>time   +   -less</t>
  </si>
  <si>
    <t>time</t>
  </si>
  <si>
    <t>age   +    -less</t>
  </si>
  <si>
    <t>age</t>
  </si>
  <si>
    <t>Omnipresent</t>
  </si>
  <si>
    <t>Omniscient</t>
  </si>
  <si>
    <t>Omnific,         Omnificent</t>
  </si>
  <si>
    <t>Fathomless,          Unfathomable,      Unfathomed</t>
  </si>
  <si>
    <t>Measureless,            Immeasurable</t>
  </si>
  <si>
    <t>Horizonless</t>
  </si>
  <si>
    <t>Unbounded,           Boundless</t>
  </si>
  <si>
    <t>Illimitable,             Unlimited,                Limitless</t>
  </si>
  <si>
    <t>Unending,                 Never-ending</t>
  </si>
  <si>
    <t>Impersihable</t>
  </si>
  <si>
    <r>
      <t>Borrowing from Latin (</t>
    </r>
    <r>
      <rPr>
        <i/>
        <sz val="12"/>
        <color theme="1"/>
        <rFont val="Aptos Narrow"/>
        <scheme val="minor"/>
      </rPr>
      <t>omnipresens</t>
    </r>
    <r>
      <rPr>
        <sz val="12"/>
        <color theme="1"/>
        <rFont val="Aptos Narrow"/>
        <scheme val="minor"/>
      </rPr>
      <t>)</t>
    </r>
  </si>
  <si>
    <r>
      <rPr>
        <sz val="12"/>
        <color theme="1"/>
        <rFont val="Aptos Narrow"/>
        <scheme val="minor"/>
      </rPr>
      <t>Borrowing from Latin (</t>
    </r>
    <r>
      <rPr>
        <i/>
        <sz val="12"/>
        <color theme="1"/>
        <rFont val="Aptos Narrow"/>
        <scheme val="minor"/>
      </rPr>
      <t>omnisciens</t>
    </r>
    <r>
      <rPr>
        <sz val="12"/>
        <color theme="1"/>
        <rFont val="Aptos Narrow"/>
        <scheme val="minor"/>
      </rPr>
      <t>)</t>
    </r>
  </si>
  <si>
    <t>Formed within English by derivation. Formed within English by derivation.  Latin etymons.</t>
  </si>
  <si>
    <t>Inherited from Germanic. Compounded forms. Germanic etymons.</t>
  </si>
  <si>
    <t>Countless,                Uncountable,           Uncounted</t>
  </si>
  <si>
    <t>Numberless,            Innumerable,             Innumerous, Unnumbered</t>
  </si>
  <si>
    <r>
      <t>Formed within English by derivation.  Borrowing from Latin (</t>
    </r>
    <r>
      <rPr>
        <i/>
        <sz val="12"/>
        <color theme="1"/>
        <rFont val="Aptos Narrow"/>
        <scheme val="minor"/>
      </rPr>
      <t>innumerābilis</t>
    </r>
    <r>
      <rPr>
        <sz val="12"/>
        <color theme="1"/>
        <rFont val="Aptos Narrow"/>
        <scheme val="minor"/>
      </rPr>
      <t>)</t>
    </r>
    <r>
      <rPr>
        <i/>
        <sz val="12"/>
        <color theme="1"/>
        <rFont val="Aptos Narrow"/>
        <scheme val="minor"/>
      </rPr>
      <t xml:space="preserve">                                  </t>
    </r>
    <r>
      <rPr>
        <sz val="12"/>
        <color theme="1"/>
        <rFont val="Aptos Narrow"/>
        <scheme val="minor"/>
      </rPr>
      <t>Borrowing from Latin (</t>
    </r>
    <r>
      <rPr>
        <i/>
        <sz val="12"/>
        <color theme="1"/>
        <rFont val="Aptos Narrow"/>
        <scheme val="minor"/>
      </rPr>
      <t>innumerōsus</t>
    </r>
    <r>
      <rPr>
        <sz val="12"/>
        <color theme="1"/>
        <rFont val="Aptos Narrow"/>
        <scheme val="minor"/>
      </rPr>
      <t>)</t>
    </r>
    <r>
      <rPr>
        <i/>
        <sz val="12"/>
        <color theme="1"/>
        <rFont val="Aptos Narrow"/>
        <scheme val="minor"/>
      </rPr>
      <t xml:space="preserve">                           </t>
    </r>
    <r>
      <rPr>
        <sz val="12"/>
        <color theme="1"/>
        <rFont val="Aptos Narrow"/>
        <scheme val="minor"/>
      </rPr>
      <t xml:space="preserve">Formed within English by derivation. </t>
    </r>
  </si>
  <si>
    <r>
      <t>Borrowing from French (</t>
    </r>
    <r>
      <rPr>
        <i/>
        <sz val="12"/>
        <color theme="1"/>
        <rFont val="Aptos Narrow"/>
        <scheme val="minor"/>
      </rPr>
      <t>infinité</t>
    </r>
    <r>
      <rPr>
        <sz val="12"/>
        <color theme="1"/>
        <rFont val="Aptos Narrow"/>
        <family val="2"/>
        <scheme val="minor"/>
      </rPr>
      <t>), from Latin (</t>
    </r>
    <r>
      <rPr>
        <i/>
        <sz val="12"/>
        <color theme="1"/>
        <rFont val="Aptos Narrow"/>
        <scheme val="minor"/>
      </rPr>
      <t>infīnītus</t>
    </r>
    <r>
      <rPr>
        <sz val="12"/>
        <color theme="1"/>
        <rFont val="Aptos Narrow"/>
        <scheme val="minor"/>
      </rPr>
      <t>)</t>
    </r>
  </si>
  <si>
    <r>
      <t>Borrowing from French (</t>
    </r>
    <r>
      <rPr>
        <i/>
        <sz val="12"/>
        <color theme="1"/>
        <rFont val="Aptos Narrow"/>
        <scheme val="minor"/>
      </rPr>
      <t>eternal</t>
    </r>
    <r>
      <rPr>
        <sz val="12"/>
        <color theme="1"/>
        <rFont val="Aptos Narrow"/>
        <family val="2"/>
        <scheme val="minor"/>
      </rPr>
      <t>), from Latin (</t>
    </r>
    <r>
      <rPr>
        <i/>
        <sz val="12"/>
        <color theme="1"/>
        <rFont val="Aptos Narrow"/>
        <scheme val="minor"/>
      </rPr>
      <t>aeternus</t>
    </r>
    <r>
      <rPr>
        <sz val="12"/>
        <color theme="1"/>
        <rFont val="Aptos Narrow"/>
        <scheme val="minor"/>
      </rPr>
      <t>)</t>
    </r>
  </si>
  <si>
    <r>
      <t xml:space="preserve">eterne   +   </t>
    </r>
    <r>
      <rPr>
        <sz val="12"/>
        <color rgb="FFFF0000"/>
        <rFont val="Aptos Narrow (Body)"/>
      </rPr>
      <t>s.</t>
    </r>
  </si>
  <si>
    <t>Formed within English by compounding. Formed within English by compounding.  A variant of 'evermoe', formed within English by compounding.</t>
  </si>
  <si>
    <r>
      <t>Borrowing from Latin (</t>
    </r>
    <r>
      <rPr>
        <i/>
        <sz val="12"/>
        <color theme="1"/>
        <rFont val="Aptos Narrow"/>
        <scheme val="minor"/>
      </rPr>
      <t>immortālis</t>
    </r>
    <r>
      <rPr>
        <sz val="12"/>
        <color theme="1"/>
        <rFont val="Aptos Narrow"/>
        <scheme val="minor"/>
      </rPr>
      <t>)</t>
    </r>
  </si>
  <si>
    <r>
      <t>Borrowing from French (</t>
    </r>
    <r>
      <rPr>
        <i/>
        <sz val="12"/>
        <color theme="1"/>
        <rFont val="Aptos Narrow"/>
        <scheme val="minor"/>
      </rPr>
      <t>perpetuel</t>
    </r>
    <r>
      <rPr>
        <sz val="12"/>
        <color theme="1"/>
        <rFont val="Aptos Narrow"/>
        <family val="2"/>
        <scheme val="minor"/>
      </rPr>
      <t>), from Latin (</t>
    </r>
    <r>
      <rPr>
        <i/>
        <sz val="12"/>
        <color theme="1"/>
        <rFont val="Aptos Narrow"/>
        <scheme val="minor"/>
      </rPr>
      <t>perpetuālis</t>
    </r>
    <r>
      <rPr>
        <sz val="12"/>
        <color theme="1"/>
        <rFont val="Aptos Narrow"/>
        <family val="2"/>
        <scheme val="minor"/>
      </rPr>
      <t xml:space="preserve"> &lt; </t>
    </r>
    <r>
      <rPr>
        <i/>
        <sz val="12"/>
        <color theme="1"/>
        <rFont val="Aptos Narrow"/>
        <scheme val="minor"/>
      </rPr>
      <t>perpetuus</t>
    </r>
    <r>
      <rPr>
        <sz val="12"/>
        <color theme="1"/>
        <rFont val="Aptos Narrow"/>
        <scheme val="minor"/>
      </rPr>
      <t>)</t>
    </r>
  </si>
  <si>
    <r>
      <t>Borrowing from French (</t>
    </r>
    <r>
      <rPr>
        <i/>
        <sz val="12"/>
        <color theme="1"/>
        <rFont val="Aptos Narrow"/>
        <scheme val="minor"/>
      </rPr>
      <t>interminable</t>
    </r>
    <r>
      <rPr>
        <sz val="12"/>
        <color theme="1"/>
        <rFont val="Aptos Narrow"/>
        <family val="2"/>
        <scheme val="minor"/>
      </rPr>
      <t>), from Latin (</t>
    </r>
    <r>
      <rPr>
        <i/>
        <sz val="12"/>
        <color theme="1"/>
        <rFont val="Aptos Narrow"/>
        <scheme val="minor"/>
      </rPr>
      <t>interminābilis</t>
    </r>
    <r>
      <rPr>
        <sz val="12"/>
        <color theme="1"/>
        <rFont val="Aptos Narrow"/>
        <scheme val="minor"/>
      </rPr>
      <t>)</t>
    </r>
  </si>
  <si>
    <r>
      <t>Borrowing from French (</t>
    </r>
    <r>
      <rPr>
        <i/>
        <sz val="12"/>
        <color theme="1"/>
        <rFont val="Aptos Narrow"/>
        <scheme val="minor"/>
      </rPr>
      <t>permanent</t>
    </r>
    <r>
      <rPr>
        <sz val="12"/>
        <color theme="1"/>
        <rFont val="Aptos Narrow"/>
        <family val="2"/>
        <scheme val="minor"/>
      </rPr>
      <t>), from Latin (</t>
    </r>
    <r>
      <rPr>
        <i/>
        <sz val="12"/>
        <color theme="1"/>
        <rFont val="Aptos Narrow"/>
        <scheme val="minor"/>
      </rPr>
      <t>permanēns</t>
    </r>
    <r>
      <rPr>
        <sz val="12"/>
        <color theme="1"/>
        <rFont val="Aptos Narrow"/>
        <scheme val="minor"/>
      </rPr>
      <t>)</t>
    </r>
  </si>
  <si>
    <t>mighty</t>
  </si>
  <si>
    <r>
      <t>Borrowing from Latin (</t>
    </r>
    <r>
      <rPr>
        <i/>
        <sz val="12"/>
        <color theme="1"/>
        <rFont val="Aptos Narrow"/>
        <scheme val="minor"/>
      </rPr>
      <t>infīnītesimus</t>
    </r>
    <r>
      <rPr>
        <sz val="12"/>
        <color theme="1"/>
        <rFont val="Aptos Narrow"/>
        <family val="2"/>
        <scheme val="minor"/>
      </rPr>
      <t xml:space="preserve">), with English </t>
    </r>
    <r>
      <rPr>
        <sz val="12"/>
        <color rgb="FFFF0000"/>
        <rFont val="Aptos Narrow (Body)"/>
      </rPr>
      <t>s. '</t>
    </r>
    <r>
      <rPr>
        <i/>
        <sz val="12"/>
        <color theme="1"/>
        <rFont val="Aptos Narrow"/>
        <scheme val="minor"/>
      </rPr>
      <t xml:space="preserve">-al </t>
    </r>
    <r>
      <rPr>
        <sz val="12"/>
        <color rgb="FFFF0000"/>
        <rFont val="Aptos Narrow (Body)"/>
      </rPr>
      <t>'</t>
    </r>
    <r>
      <rPr>
        <sz val="12"/>
        <color theme="1"/>
        <rFont val="Aptos Narrow"/>
        <family val="2"/>
        <scheme val="minor"/>
      </rPr>
      <t xml:space="preserve">. Latin etymons: </t>
    </r>
    <r>
      <rPr>
        <i/>
        <sz val="12"/>
        <color theme="1"/>
        <rFont val="Aptos Narrow"/>
        <scheme val="minor"/>
      </rPr>
      <t>infīnītus</t>
    </r>
    <r>
      <rPr>
        <sz val="12"/>
        <color theme="1"/>
        <rFont val="Aptos Narrow"/>
        <family val="2"/>
        <scheme val="minor"/>
      </rPr>
      <t xml:space="preserve">  +  </t>
    </r>
    <r>
      <rPr>
        <i/>
        <sz val="12"/>
        <color theme="1"/>
        <rFont val="Aptos Narrow"/>
        <scheme val="minor"/>
      </rPr>
      <t>-esimus</t>
    </r>
  </si>
  <si>
    <r>
      <t xml:space="preserve">Ordinal word-forming element, also used to refer to fractions or parts. E.g.: </t>
    </r>
    <r>
      <rPr>
        <i/>
        <sz val="12"/>
        <color theme="1"/>
        <rFont val="Aptos Narrow"/>
        <scheme val="minor"/>
      </rPr>
      <t xml:space="preserve">centesimus </t>
    </r>
    <r>
      <rPr>
        <sz val="12"/>
        <color theme="1"/>
        <rFont val="Aptos Narrow"/>
        <scheme val="minor"/>
      </rPr>
      <t xml:space="preserve">(1/100), </t>
    </r>
    <r>
      <rPr>
        <i/>
        <sz val="12"/>
        <color theme="1"/>
        <rFont val="Aptos Narrow"/>
        <scheme val="minor"/>
      </rPr>
      <t>infinitesimus</t>
    </r>
    <r>
      <rPr>
        <sz val="12"/>
        <color theme="1"/>
        <rFont val="Aptos Narrow"/>
        <scheme val="minor"/>
      </rPr>
      <t xml:space="preserve"> (1/∞)</t>
    </r>
  </si>
  <si>
    <t>al(l)   +   mighty</t>
  </si>
  <si>
    <t>al(l)</t>
  </si>
  <si>
    <t>TOTAL NUMBER OF OCCURRENCES</t>
  </si>
  <si>
    <t>Relative frequency (%)</t>
  </si>
  <si>
    <t>Grand Total</t>
  </si>
  <si>
    <t>Negation</t>
  </si>
  <si>
    <t>Thoroughly, to the end</t>
  </si>
  <si>
    <t>Full of</t>
  </si>
  <si>
    <t>Table 2.</t>
  </si>
  <si>
    <t>Manner of doing something</t>
  </si>
  <si>
    <t>Privation</t>
  </si>
  <si>
    <r>
      <t xml:space="preserve">un-    +     fathom   +   </t>
    </r>
    <r>
      <rPr>
        <sz val="12"/>
        <color rgb="FFFF0000"/>
        <rFont val="Aptos Narrow (Body)"/>
      </rPr>
      <t>s.</t>
    </r>
  </si>
  <si>
    <r>
      <t xml:space="preserve">un-    +    count     +   </t>
    </r>
    <r>
      <rPr>
        <sz val="12"/>
        <color rgb="FFFF0000"/>
        <rFont val="Aptos Narrow (Body)"/>
      </rPr>
      <t>s.</t>
    </r>
  </si>
  <si>
    <t>in-   +   numer   +   -ōsus</t>
  </si>
  <si>
    <r>
      <t xml:space="preserve">un-    +    number    +    </t>
    </r>
    <r>
      <rPr>
        <sz val="12"/>
        <color rgb="FFFF0000"/>
        <rFont val="Aptos Narrow (Body)"/>
      </rPr>
      <t>s.</t>
    </r>
  </si>
  <si>
    <r>
      <t>measure</t>
    </r>
    <r>
      <rPr>
        <sz val="12"/>
        <color theme="1"/>
        <rFont val="Aptos Narrow"/>
        <scheme val="minor"/>
      </rPr>
      <t xml:space="preserve">  +  </t>
    </r>
    <r>
      <rPr>
        <i/>
        <sz val="12"/>
        <color theme="1"/>
        <rFont val="Aptos Narrow"/>
        <scheme val="minor"/>
      </rPr>
      <t>-less</t>
    </r>
  </si>
  <si>
    <r>
      <t xml:space="preserve">im-   +   measure   +  </t>
    </r>
    <r>
      <rPr>
        <sz val="12"/>
        <color rgb="FFFF0000"/>
        <rFont val="Aptos Narrow (Body)"/>
      </rPr>
      <t xml:space="preserve"> s.</t>
    </r>
  </si>
  <si>
    <t>&lt; (in-  +  fīnītus)  +  -esimus</t>
  </si>
  <si>
    <r>
      <t xml:space="preserve">&gt; (omni-  +  -fic) + </t>
    </r>
    <r>
      <rPr>
        <sz val="12"/>
        <color rgb="FFFF0000"/>
        <rFont val="Aptos Narrow (Body)"/>
      </rPr>
      <t>s.</t>
    </r>
  </si>
  <si>
    <t xml:space="preserve"> -ōsus</t>
  </si>
  <si>
    <t xml:space="preserve"> -esimus</t>
  </si>
  <si>
    <t>power</t>
  </si>
  <si>
    <t>omni-   +   -fic</t>
  </si>
  <si>
    <t>all   +   powerful</t>
  </si>
  <si>
    <t>&lt; all + (power  +  -ful)</t>
  </si>
  <si>
    <t>fathom    +    -less</t>
  </si>
  <si>
    <r>
      <t xml:space="preserve">un-    +     fathom   +  </t>
    </r>
    <r>
      <rPr>
        <sz val="12"/>
        <color rgb="FFFF0000"/>
        <rFont val="Aptos Narrow (Body)"/>
      </rPr>
      <t xml:space="preserve"> s.</t>
    </r>
  </si>
  <si>
    <t>count   +   -less</t>
  </si>
  <si>
    <t>number   +   -less</t>
  </si>
  <si>
    <r>
      <t xml:space="preserve">in-   +   numer   +   </t>
    </r>
    <r>
      <rPr>
        <sz val="12"/>
        <color rgb="FFFF0000"/>
        <rFont val="Aptos Narrow (Body)"/>
      </rPr>
      <t>s.</t>
    </r>
  </si>
  <si>
    <r>
      <t xml:space="preserve">infīnītesimus +  </t>
    </r>
    <r>
      <rPr>
        <sz val="12"/>
        <color rgb="FFFF0000"/>
        <rFont val="Aptos Narrow (Body)"/>
      </rPr>
      <t>s.</t>
    </r>
  </si>
  <si>
    <t>&lt; infīnītus  + -esimus</t>
  </si>
  <si>
    <t>infīnītus</t>
  </si>
  <si>
    <t>&lt; in-   +   fīnītus</t>
  </si>
  <si>
    <r>
      <t xml:space="preserve">un-   +   bound   +   </t>
    </r>
    <r>
      <rPr>
        <sz val="12"/>
        <color rgb="FFFF0000"/>
        <rFont val="Aptos Narrow (Body)"/>
      </rPr>
      <t>s.</t>
    </r>
  </si>
  <si>
    <t>bound    +    -less</t>
  </si>
  <si>
    <t>limit   +   -less</t>
  </si>
  <si>
    <r>
      <rPr>
        <i/>
        <sz val="12"/>
        <color theme="1"/>
        <rFont val="Aptos Narrow"/>
        <scheme val="minor"/>
      </rPr>
      <t xml:space="preserve">il-   +   limit   +   </t>
    </r>
    <r>
      <rPr>
        <sz val="12"/>
        <color rgb="FFFF0000"/>
        <rFont val="Aptos Narrow (Body)"/>
      </rPr>
      <t>s.</t>
    </r>
  </si>
  <si>
    <r>
      <t xml:space="preserve">un   +   limit   +   </t>
    </r>
    <r>
      <rPr>
        <sz val="12"/>
        <color rgb="FFFF0000"/>
        <rFont val="Aptos Narrow (Body)"/>
      </rPr>
      <t>s.</t>
    </r>
  </si>
  <si>
    <t>&lt; ne   +   ever</t>
  </si>
  <si>
    <r>
      <t xml:space="preserve">un-   +   end    +    </t>
    </r>
    <r>
      <rPr>
        <sz val="12"/>
        <color rgb="FFFF0000"/>
        <rFont val="Aptos Narrow (Body)"/>
      </rPr>
      <t>s.</t>
    </r>
  </si>
  <si>
    <r>
      <t xml:space="preserve">never   +   end   +    </t>
    </r>
    <r>
      <rPr>
        <sz val="12"/>
        <color rgb="FFFF0000"/>
        <rFont val="Aptos Narrow (Body)"/>
      </rPr>
      <t>s.</t>
    </r>
  </si>
  <si>
    <t>for   +    ever</t>
  </si>
  <si>
    <t>ever   +    moe</t>
  </si>
  <si>
    <t>&gt; for  +  (ever  +  moe)</t>
  </si>
  <si>
    <r>
      <t xml:space="preserve">im    +    </t>
    </r>
    <r>
      <rPr>
        <i/>
        <sz val="12"/>
        <color theme="1"/>
        <rFont val="Aptos Narrow (Body)"/>
      </rPr>
      <t>perish</t>
    </r>
    <r>
      <rPr>
        <i/>
        <sz val="12"/>
        <color theme="1"/>
        <rFont val="Aptos Narrow"/>
        <scheme val="minor"/>
      </rPr>
      <t xml:space="preserve">    +   </t>
    </r>
    <r>
      <rPr>
        <sz val="12"/>
        <color rgb="FFFF0000"/>
        <rFont val="Aptos Narrow (Body)"/>
      </rPr>
      <t>s.</t>
    </r>
  </si>
  <si>
    <t>fīnītus</t>
  </si>
  <si>
    <t>ne</t>
  </si>
  <si>
    <t>ever</t>
  </si>
  <si>
    <t>moe</t>
  </si>
  <si>
    <t>More</t>
  </si>
  <si>
    <t>Notes</t>
  </si>
  <si>
    <t>English</t>
  </si>
  <si>
    <t>Ordinal rank</t>
  </si>
  <si>
    <t>Morpheme type</t>
  </si>
  <si>
    <t>Etymons</t>
  </si>
  <si>
    <t>Word-formation mechanism</t>
  </si>
  <si>
    <r>
      <t xml:space="preserve">Formed in English by derivation:  </t>
    </r>
    <r>
      <rPr>
        <i/>
        <sz val="12"/>
        <color theme="1"/>
        <rFont val="Aptos Narrow"/>
        <scheme val="minor"/>
      </rPr>
      <t>way    +    -s</t>
    </r>
    <r>
      <rPr>
        <sz val="12"/>
        <color theme="1"/>
        <rFont val="Aptos Narrow"/>
        <scheme val="minor"/>
      </rPr>
      <t>. Germanic root</t>
    </r>
    <r>
      <rPr>
        <sz val="12"/>
        <color theme="1"/>
        <rFont val="Aptos Narrow"/>
        <family val="2"/>
        <scheme val="minor"/>
      </rPr>
      <t xml:space="preserve"> '</t>
    </r>
    <r>
      <rPr>
        <i/>
        <sz val="12"/>
        <color theme="1"/>
        <rFont val="Aptos Narrow"/>
        <scheme val="minor"/>
      </rPr>
      <t>way</t>
    </r>
    <r>
      <rPr>
        <sz val="12"/>
        <color theme="1"/>
        <rFont val="Aptos Narrow"/>
        <family val="2"/>
        <scheme val="minor"/>
      </rPr>
      <t>'</t>
    </r>
  </si>
  <si>
    <r>
      <t>Partly a borrowing from French (</t>
    </r>
    <r>
      <rPr>
        <i/>
        <sz val="12"/>
        <color theme="1"/>
        <rFont val="Aptos Narrow"/>
        <scheme val="minor"/>
      </rPr>
      <t>omnipotent</t>
    </r>
    <r>
      <rPr>
        <sz val="12"/>
        <color theme="1"/>
        <rFont val="Aptos Narrow"/>
        <scheme val="minor"/>
      </rPr>
      <t>)</t>
    </r>
    <r>
      <rPr>
        <sz val="12"/>
        <color theme="1"/>
        <rFont val="Aptos Narrow"/>
        <family val="2"/>
        <scheme val="minor"/>
      </rPr>
      <t>, partly from Latin (</t>
    </r>
    <r>
      <rPr>
        <i/>
        <sz val="12"/>
        <color theme="1"/>
        <rFont val="Aptos Narrow"/>
        <scheme val="minor"/>
      </rPr>
      <t>omnipotēns</t>
    </r>
    <r>
      <rPr>
        <sz val="12"/>
        <color theme="1"/>
        <rFont val="Aptos Narrow"/>
        <scheme val="minor"/>
      </rPr>
      <t>)</t>
    </r>
  </si>
  <si>
    <t>French, Latin</t>
  </si>
  <si>
    <t>number</t>
  </si>
  <si>
    <t>numer</t>
  </si>
  <si>
    <t>Word-group base/s</t>
  </si>
  <si>
    <r>
      <t xml:space="preserve">Formed in English by compounding:             </t>
    </r>
    <r>
      <rPr>
        <i/>
        <sz val="12"/>
        <color theme="1"/>
        <rFont val="Aptos Narrow"/>
        <scheme val="minor"/>
      </rPr>
      <t>o</t>
    </r>
    <r>
      <rPr>
        <sz val="12"/>
        <color theme="1"/>
        <rFont val="Aptos Narrow"/>
        <scheme val="minor"/>
      </rPr>
      <t xml:space="preserve">   +    particle of unknown origin</t>
    </r>
  </si>
  <si>
    <t>eterne</t>
  </si>
  <si>
    <r>
      <t>From Latin '</t>
    </r>
    <r>
      <rPr>
        <i/>
        <sz val="12"/>
        <color theme="1"/>
        <rFont val="Aptos Narrow"/>
        <scheme val="minor"/>
      </rPr>
      <t>aetās</t>
    </r>
    <r>
      <rPr>
        <sz val="12"/>
        <color theme="1"/>
        <rFont val="Aptos Narrow"/>
        <family val="2"/>
        <scheme val="minor"/>
      </rPr>
      <t>', from '</t>
    </r>
    <r>
      <rPr>
        <i/>
        <sz val="12"/>
        <color theme="1"/>
        <rFont val="Aptos Narrow"/>
        <scheme val="minor"/>
      </rPr>
      <t>aevitās</t>
    </r>
    <r>
      <rPr>
        <sz val="12"/>
        <color theme="1"/>
        <rFont val="Aptos Narrow"/>
        <family val="2"/>
        <scheme val="minor"/>
      </rPr>
      <t>', from '</t>
    </r>
    <r>
      <rPr>
        <i/>
        <sz val="12"/>
        <color theme="1"/>
        <rFont val="Aptos Narrow"/>
        <scheme val="minor"/>
      </rPr>
      <t>aevum</t>
    </r>
    <r>
      <rPr>
        <sz val="12"/>
        <color theme="1"/>
        <rFont val="Aptos Narrow"/>
        <family val="2"/>
        <scheme val="minor"/>
      </rPr>
      <t>', meaning 'age'</t>
    </r>
  </si>
  <si>
    <r>
      <t>From Latin '</t>
    </r>
    <r>
      <rPr>
        <i/>
        <sz val="12"/>
        <color theme="1"/>
        <rFont val="Aptos Narrow"/>
        <scheme val="minor"/>
      </rPr>
      <t>perīre</t>
    </r>
    <r>
      <rPr>
        <sz val="12"/>
        <color theme="1"/>
        <rFont val="Aptos Narrow"/>
        <family val="2"/>
        <scheme val="minor"/>
      </rPr>
      <t>', meaning 'to die'</t>
    </r>
  </si>
  <si>
    <r>
      <t>From Latin '</t>
    </r>
    <r>
      <rPr>
        <i/>
        <sz val="12"/>
        <color theme="1"/>
        <rFont val="Aptos Narrow"/>
        <scheme val="minor"/>
      </rPr>
      <t>līmitāre</t>
    </r>
    <r>
      <rPr>
        <sz val="12"/>
        <color theme="1"/>
        <rFont val="Aptos Narrow"/>
        <family val="2"/>
        <scheme val="minor"/>
      </rPr>
      <t>', meaning 'to enclose', 'to define'</t>
    </r>
  </si>
  <si>
    <r>
      <t>From medieval Latin '</t>
    </r>
    <r>
      <rPr>
        <i/>
        <sz val="12"/>
        <color theme="1"/>
        <rFont val="Aptos Narrow"/>
        <scheme val="minor"/>
      </rPr>
      <t>bodena</t>
    </r>
    <r>
      <rPr>
        <sz val="12"/>
        <color theme="1"/>
        <rFont val="Aptos Narrow"/>
        <family val="2"/>
        <scheme val="minor"/>
      </rPr>
      <t>', meaning 'meta, boundary'</t>
    </r>
  </si>
  <si>
    <r>
      <t>From Latin '</t>
    </r>
    <r>
      <rPr>
        <i/>
        <sz val="12"/>
        <color theme="1"/>
        <rFont val="Aptos Narrow"/>
        <scheme val="minor"/>
      </rPr>
      <t>horīzōn</t>
    </r>
    <r>
      <rPr>
        <sz val="12"/>
        <color theme="1"/>
        <rFont val="Aptos Narrow"/>
        <family val="2"/>
        <scheme val="minor"/>
      </rPr>
      <t>', meaning 'the bounding circle'</t>
    </r>
  </si>
  <si>
    <r>
      <t>From Latin '</t>
    </r>
    <r>
      <rPr>
        <i/>
        <sz val="12"/>
        <color theme="1"/>
        <rFont val="Aptos Narrow"/>
        <scheme val="minor"/>
      </rPr>
      <t>mēnsūra</t>
    </r>
    <r>
      <rPr>
        <sz val="12"/>
        <color theme="1"/>
        <rFont val="Aptos Narrow"/>
        <family val="2"/>
        <scheme val="minor"/>
      </rPr>
      <t>', meaning 'to measure'</t>
    </r>
  </si>
  <si>
    <r>
      <t>From Latin '</t>
    </r>
    <r>
      <rPr>
        <i/>
        <sz val="12"/>
        <color theme="1"/>
        <rFont val="Aptos Narrow"/>
        <scheme val="minor"/>
      </rPr>
      <t>computāre</t>
    </r>
    <r>
      <rPr>
        <sz val="12"/>
        <color theme="1"/>
        <rFont val="Aptos Narrow"/>
        <family val="2"/>
        <scheme val="minor"/>
      </rPr>
      <t>', meaning 'to calculate'</t>
    </r>
  </si>
  <si>
    <r>
      <t>From Latin '</t>
    </r>
    <r>
      <rPr>
        <i/>
        <sz val="12"/>
        <color theme="1"/>
        <rFont val="Aptos Narrow"/>
        <scheme val="minor"/>
      </rPr>
      <t>-ficus</t>
    </r>
    <r>
      <rPr>
        <sz val="12"/>
        <color theme="1"/>
        <rFont val="Aptos Narrow"/>
        <family val="2"/>
        <scheme val="minor"/>
      </rPr>
      <t>', meaning 'to make, to do'</t>
    </r>
  </si>
  <si>
    <t>BASES</t>
  </si>
  <si>
    <t>Measure</t>
  </si>
  <si>
    <t>Duration</t>
  </si>
  <si>
    <t>Death</t>
  </si>
  <si>
    <t>Power</t>
  </si>
  <si>
    <t>General meaning</t>
  </si>
  <si>
    <t>Forever,                                     Evermore, Forevermore</t>
  </si>
  <si>
    <t>Etymon</t>
  </si>
  <si>
    <t>Immediate etymon origin</t>
  </si>
  <si>
    <t>Remote etymon origin</t>
  </si>
  <si>
    <r>
      <t>Borrowing from French (</t>
    </r>
    <r>
      <rPr>
        <i/>
        <sz val="12"/>
        <color theme="1"/>
        <rFont val="Aptos Narrow"/>
        <scheme val="minor"/>
      </rPr>
      <t>sempiternel</t>
    </r>
    <r>
      <rPr>
        <sz val="12"/>
        <color theme="1"/>
        <rFont val="Aptos Narrow"/>
        <family val="2"/>
        <scheme val="minor"/>
      </rPr>
      <t>) or from Latin (</t>
    </r>
    <r>
      <rPr>
        <i/>
        <sz val="12"/>
        <color theme="1"/>
        <rFont val="Aptos Narrow"/>
        <scheme val="minor"/>
      </rPr>
      <t xml:space="preserve">sempiternālis, </t>
    </r>
    <r>
      <rPr>
        <sz val="12"/>
        <color theme="1"/>
        <rFont val="Aptos Narrow"/>
        <scheme val="minor"/>
      </rPr>
      <t>contracted compound)</t>
    </r>
  </si>
  <si>
    <r>
      <rPr>
        <i/>
        <sz val="12"/>
        <color theme="1"/>
        <rFont val="Aptos Narrow (Body)"/>
      </rPr>
      <t>&lt; semper</t>
    </r>
    <r>
      <rPr>
        <sz val="12"/>
        <color theme="1"/>
        <rFont val="Aptos Narrow"/>
        <family val="2"/>
        <scheme val="minor"/>
      </rPr>
      <t xml:space="preserve">  +  </t>
    </r>
    <r>
      <rPr>
        <i/>
        <sz val="12"/>
        <color theme="1"/>
        <rFont val="Aptos Narrow"/>
        <scheme val="minor"/>
      </rPr>
      <t>aeternus</t>
    </r>
    <r>
      <rPr>
        <sz val="12"/>
        <color theme="1"/>
        <rFont val="Aptos Narrow"/>
        <family val="2"/>
        <scheme val="minor"/>
      </rPr>
      <t xml:space="preserve"> </t>
    </r>
  </si>
  <si>
    <t>sempiternālis                         &lt; sempiternus</t>
  </si>
  <si>
    <t>aeternus</t>
  </si>
  <si>
    <t>&lt;</t>
  </si>
  <si>
    <t>total</t>
  </si>
  <si>
    <t>To finish</t>
  </si>
  <si>
    <r>
      <t>From post-classical Latin '</t>
    </r>
    <r>
      <rPr>
        <i/>
        <sz val="12"/>
        <color theme="1"/>
        <rFont val="Aptos Narrow"/>
        <scheme val="minor"/>
      </rPr>
      <t>potere</t>
    </r>
    <r>
      <rPr>
        <sz val="12"/>
        <color theme="1"/>
        <rFont val="Aptos Narrow"/>
        <family val="2"/>
        <scheme val="minor"/>
      </rPr>
      <t>', an alteration from classical Latin '</t>
    </r>
    <r>
      <rPr>
        <i/>
        <sz val="12"/>
        <color theme="1"/>
        <rFont val="Aptos Narrow"/>
        <scheme val="minor"/>
      </rPr>
      <t>potēns</t>
    </r>
    <r>
      <rPr>
        <sz val="12"/>
        <color theme="1"/>
        <rFont val="Aptos Narrow"/>
        <family val="2"/>
        <scheme val="minor"/>
      </rPr>
      <t xml:space="preserve">' </t>
    </r>
  </si>
  <si>
    <r>
      <t>From Latin '</t>
    </r>
    <r>
      <rPr>
        <i/>
        <sz val="12"/>
        <color theme="1"/>
        <rFont val="Aptos Narrow"/>
        <scheme val="minor"/>
      </rPr>
      <t>numerus</t>
    </r>
    <r>
      <rPr>
        <sz val="12"/>
        <color theme="1"/>
        <rFont val="Aptos Narrow"/>
        <scheme val="minor"/>
      </rPr>
      <t>', meaning 'number</t>
    </r>
    <r>
      <rPr>
        <sz val="12"/>
        <color theme="1"/>
        <rFont val="Aptos Narrow"/>
        <family val="2"/>
        <scheme val="minor"/>
      </rPr>
      <t>', whence the root '</t>
    </r>
    <r>
      <rPr>
        <i/>
        <sz val="12"/>
        <color theme="1"/>
        <rFont val="Aptos Narrow"/>
        <scheme val="minor"/>
      </rPr>
      <t>numer</t>
    </r>
    <r>
      <rPr>
        <sz val="12"/>
        <color theme="1"/>
        <rFont val="Aptos Narrow"/>
        <family val="2"/>
        <scheme val="minor"/>
      </rPr>
      <t>' derives</t>
    </r>
  </si>
  <si>
    <r>
      <t>From Latin '</t>
    </r>
    <r>
      <rPr>
        <i/>
        <sz val="12"/>
        <color theme="1"/>
        <rFont val="Aptos Narrow"/>
        <scheme val="minor"/>
      </rPr>
      <t>aeternus</t>
    </r>
    <r>
      <rPr>
        <sz val="12"/>
        <color theme="1"/>
        <rFont val="Aptos Narrow"/>
        <scheme val="minor"/>
      </rPr>
      <t>', ' from '</t>
    </r>
    <r>
      <rPr>
        <i/>
        <sz val="12"/>
        <color theme="1"/>
        <rFont val="Aptos Narrow"/>
        <scheme val="minor"/>
      </rPr>
      <t>aevum</t>
    </r>
    <r>
      <rPr>
        <sz val="12"/>
        <color theme="1"/>
        <rFont val="Aptos Narrow"/>
        <scheme val="minor"/>
      </rPr>
      <t>', meaning 'age'</t>
    </r>
  </si>
  <si>
    <t>Absolute frequency</t>
  </si>
  <si>
    <t>WORD-FORMATION MECHANISM</t>
  </si>
  <si>
    <t>Borrowing</t>
  </si>
  <si>
    <t>Derivation</t>
  </si>
  <si>
    <t>Compounding</t>
  </si>
  <si>
    <t>TOTAL</t>
  </si>
  <si>
    <t>Occurrences</t>
  </si>
  <si>
    <t>Compunding</t>
  </si>
  <si>
    <t>REL FREQ</t>
  </si>
  <si>
    <t>Lexicogenic operation</t>
  </si>
  <si>
    <t>Partly French, Partly Latin</t>
  </si>
  <si>
    <t>Innumerable</t>
  </si>
  <si>
    <t>Innumerous</t>
  </si>
  <si>
    <t>French, from Latin</t>
  </si>
  <si>
    <t>6/13 = Latin</t>
  </si>
  <si>
    <t>7/13 = French as intermediary</t>
  </si>
  <si>
    <t>Source language</t>
  </si>
  <si>
    <t>Latin, French as intermediary</t>
  </si>
  <si>
    <t>Relative Frequency</t>
  </si>
  <si>
    <t>*Not originating from a lexicogenic operation; inherited from Germanic. Compounded forms with Germanic etymons. Loan translation from Early Latin 'omnipotent'.</t>
  </si>
  <si>
    <t>Loanword</t>
  </si>
  <si>
    <t>Language source</t>
  </si>
  <si>
    <t>BOUND MORPHEMES</t>
  </si>
  <si>
    <t>Combining forms</t>
  </si>
  <si>
    <t>Ultimate source</t>
  </si>
  <si>
    <t>Prefixes</t>
  </si>
  <si>
    <t>Suffixes</t>
  </si>
  <si>
    <t>Relative frequency</t>
  </si>
  <si>
    <t>OCCUR</t>
  </si>
  <si>
    <t>Field1</t>
  </si>
  <si>
    <t>Sum of Field2</t>
  </si>
  <si>
    <t>To make</t>
  </si>
  <si>
    <t>Sum of Relative frequency</t>
  </si>
  <si>
    <t>Other</t>
  </si>
  <si>
    <t>Positive, expanding, encompassing</t>
  </si>
  <si>
    <t>Total</t>
  </si>
  <si>
    <t>General meaning sense</t>
  </si>
  <si>
    <t>Frequency</t>
  </si>
  <si>
    <t>Negative, privative</t>
  </si>
  <si>
    <t>Un-</t>
  </si>
  <si>
    <t>(of only bound morphemes)</t>
  </si>
  <si>
    <t>(Of all morphemes)</t>
  </si>
  <si>
    <r>
      <t xml:space="preserve">(of </t>
    </r>
    <r>
      <rPr>
        <i/>
        <sz val="11"/>
        <color theme="1"/>
        <rFont val="Aptos Narrow"/>
        <scheme val="minor"/>
      </rPr>
      <t>only</t>
    </r>
    <r>
      <rPr>
        <sz val="11"/>
        <color theme="1"/>
        <rFont val="Aptos Narrow"/>
        <scheme val="minor"/>
      </rPr>
      <t xml:space="preserve"> bound morphemes)</t>
    </r>
  </si>
  <si>
    <t>Never-ending</t>
  </si>
  <si>
    <t>Forever</t>
  </si>
  <si>
    <t>Evermore</t>
  </si>
  <si>
    <t>Forevermore</t>
  </si>
  <si>
    <t>Compound bases</t>
  </si>
  <si>
    <t>Occurences</t>
  </si>
  <si>
    <t>Rel freq</t>
  </si>
  <si>
    <t>Al(l)</t>
  </si>
  <si>
    <t>Ne</t>
  </si>
  <si>
    <t>Ever</t>
  </si>
  <si>
    <t>End</t>
  </si>
  <si>
    <t>Last</t>
  </si>
  <si>
    <t>For</t>
  </si>
  <si>
    <t>Moe</t>
  </si>
  <si>
    <t>Migthy</t>
  </si>
  <si>
    <t>Quantity</t>
  </si>
  <si>
    <t>11/13 borrowings resort to bound morphemes = 84,61 % of borrowings // which means that 24,44% within that 28,89% resort to bound morphemes</t>
  </si>
  <si>
    <r>
      <t xml:space="preserve">Which means that (53,33+24,44 = ) </t>
    </r>
    <r>
      <rPr>
        <b/>
        <sz val="12"/>
        <color theme="1"/>
        <rFont val="Aptos Narrow"/>
        <scheme val="minor"/>
      </rPr>
      <t>77,77%</t>
    </r>
    <r>
      <rPr>
        <sz val="12"/>
        <color theme="1"/>
        <rFont val="Aptos Narrow"/>
        <family val="2"/>
        <scheme val="minor"/>
      </rPr>
      <t xml:space="preserve"> of all infinity-lexemes resort to bound morphemes</t>
    </r>
  </si>
  <si>
    <t>A total 50,32% of all 112 infinity-lexemes are formed by the addition of a bound morpheme, whether prefix or combining form, before the base</t>
  </si>
  <si>
    <t>71,57%, of Negation^Privation, +10,78% of All =</t>
  </si>
  <si>
    <t>82,35% of words resorting to BMs relate to either negation or to universal quantification</t>
  </si>
  <si>
    <r>
      <t xml:space="preserve">If words resorting to BMs are a 77,77% of the total of words, 82,35*77,77/100 is the </t>
    </r>
    <r>
      <rPr>
        <b/>
        <sz val="12"/>
        <color theme="1"/>
        <rFont val="Aptos Narrow"/>
        <scheme val="minor"/>
      </rPr>
      <t>% of words resorting to negation and universal quantification out of ALL infinity-lexemes</t>
    </r>
    <r>
      <rPr>
        <sz val="12"/>
        <color theme="1"/>
        <rFont val="Aptos Narrow"/>
        <family val="2"/>
        <scheme val="minor"/>
      </rPr>
      <t>, which is:</t>
    </r>
  </si>
  <si>
    <t>(of only lexical morphemes)</t>
  </si>
  <si>
    <t>LEXICAL MORPHEMES</t>
  </si>
  <si>
    <t>Data Table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</si>
</sst>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2"/>
      <color theme="1"/>
      <name val="Aptos Narrow (Body)"/>
    </font>
    <font>
      <sz val="12"/>
      <color rgb="FFFF0000"/>
      <name val="Aptos Narrow (Body)"/>
    </font>
    <font>
      <sz val="18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0"/>
      <color theme="1"/>
      <name val="Aptos Narrow (Body)"/>
    </font>
    <font>
      <b/>
      <sz val="14"/>
      <color theme="1"/>
      <name val="Aptos Narrow"/>
      <scheme val="minor"/>
    </font>
    <font>
      <sz val="20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12"/>
      <color rgb="FF000000"/>
      <name val="Aptos Narrow"/>
      <scheme val="minor"/>
    </font>
    <font>
      <sz val="11"/>
      <color theme="1"/>
      <name val="Aptos Narrow"/>
      <scheme val="minor"/>
    </font>
    <font>
      <i/>
      <sz val="11"/>
      <color theme="1"/>
      <name val="Aptos Narrow"/>
      <scheme val="minor"/>
    </font>
    <font>
      <sz val="14"/>
      <color theme="1"/>
      <name val="Aptos Narrow (Body)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DFFC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ashDot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dashDot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3" fillId="0" borderId="1" xfId="0" applyFont="1" applyBorder="1" applyAlignment="1">
      <alignment wrapText="1"/>
    </xf>
    <xf numFmtId="0" fontId="9" fillId="0" borderId="0" xfId="0" applyFont="1" applyAlignment="1">
      <alignment horizontal="center" wrapText="1"/>
    </xf>
    <xf numFmtId="2" fontId="3" fillId="0" borderId="0" xfId="0" applyNumberFormat="1" applyFont="1" applyAlignment="1">
      <alignment wrapText="1"/>
    </xf>
    <xf numFmtId="0" fontId="0" fillId="0" borderId="0" xfId="0" pivotButton="1"/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10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" fontId="3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12" fillId="0" borderId="0" xfId="0" applyFont="1" applyAlignment="1">
      <alignment horizontal="center" vertical="center" wrapText="1"/>
    </xf>
    <xf numFmtId="2" fontId="0" fillId="0" borderId="0" xfId="0" applyNumberFormat="1"/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13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wrapText="1"/>
    </xf>
    <xf numFmtId="0" fontId="9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7131"/>
      <color rgb="FF595959"/>
      <color rgb="FF156082"/>
      <color rgb="FFEE7330"/>
      <color rgb="FFC4C4C4"/>
      <color rgb="FFDD5A12"/>
      <color rgb="FFF2CEF0"/>
      <color rgb="FFFDFFC2"/>
      <color rgb="FFA6C9ED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DD5A13"/>
                </a:solidFill>
              </a:rPr>
              <a:t>FORMATION BY DERIVATION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has noticeably higher relative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'Lexicogenic op &amp; loanwords '!$B$1</c:f>
              <c:strCache>
                <c:ptCount val="1"/>
                <c:pt idx="0">
                  <c:v>REL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E733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4F-A749-94AA-4129C7B08F6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4F-A749-94AA-4129C7B08F6B}"/>
              </c:ext>
            </c:extLst>
          </c:dPt>
          <c:dPt>
            <c:idx val="2"/>
            <c:invertIfNegative val="0"/>
            <c:bubble3D val="0"/>
            <c:spPr>
              <a:solidFill>
                <a:srgbClr val="C4C4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4F-A749-94AA-4129C7B08F6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6E9E891-D1BC-B140-BAA1-563E83E01ACE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E4F-A749-94AA-4129C7B08F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88A950-1A40-AD46-80F3-D42CC388E4F1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E4F-A749-94AA-4129C7B08F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C6F5275-43C0-F447-AC14-11FC0461159A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E4F-A749-94AA-4129C7B08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'Lexicogenic op &amp; loanwords '!$A$2:$A$4</c:f>
              <c:strCache>
                <c:ptCount val="3"/>
                <c:pt idx="0">
                  <c:v>Derivation</c:v>
                </c:pt>
                <c:pt idx="1">
                  <c:v>Borrowing</c:v>
                </c:pt>
                <c:pt idx="2">
                  <c:v>Compounding</c:v>
                </c:pt>
              </c:strCache>
            </c:strRef>
          </c:cat>
          <c:val>
            <c:numRef>
              <c:f>'Lexicogenic op &amp; loanwords '!$B$2:$B$4</c:f>
              <c:numCache>
                <c:formatCode>0.00</c:formatCode>
                <c:ptCount val="3"/>
                <c:pt idx="0">
                  <c:v>53.333333333333336</c:v>
                </c:pt>
                <c:pt idx="1">
                  <c:v>28.888888888888886</c:v>
                </c:pt>
                <c:pt idx="2">
                  <c:v>17.777777777777779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F-A749-94AA-4129C7B0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79356224"/>
        <c:axId val="606276655"/>
      </c:barChart>
      <c:catAx>
        <c:axId val="1879356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LEXICOGENIC  OPERATION</a:t>
                </a:r>
              </a:p>
            </c:rich>
          </c:tx>
          <c:layout>
            <c:manualLayout>
              <c:xMode val="edge"/>
              <c:yMode val="edge"/>
              <c:x val="2.2206200590584615E-2"/>
              <c:y val="0.21379640540793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06276655"/>
        <c:crosses val="autoZero"/>
        <c:auto val="1"/>
        <c:lblAlgn val="ctr"/>
        <c:lblOffset val="100"/>
        <c:noMultiLvlLbl val="0"/>
      </c:catAx>
      <c:valAx>
        <c:axId val="60627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</a:t>
                </a:r>
                <a:r>
                  <a:rPr lang="en-GB" baseline="0"/>
                  <a:t> frequency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7935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Table 2.xlsx]Bases meanings !PivotTable5</c:name>
    <c:fmtId val="0"/>
  </c:pivotSource>
  <c:chart>
    <c:autoTitleDeleted val="1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'Bases meanings 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03-844E-A436-6B48C5C162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'Bases meanings '!$A$3:$A$17</c:f>
              <c:strCache>
                <c:ptCount val="14"/>
                <c:pt idx="0">
                  <c:v>Limit</c:v>
                </c:pt>
                <c:pt idx="1">
                  <c:v>Measure</c:v>
                </c:pt>
                <c:pt idx="2">
                  <c:v>Always</c:v>
                </c:pt>
                <c:pt idx="3">
                  <c:v>Duration</c:v>
                </c:pt>
                <c:pt idx="4">
                  <c:v>Death</c:v>
                </c:pt>
                <c:pt idx="5">
                  <c:v>Power</c:v>
                </c:pt>
                <c:pt idx="6">
                  <c:v>To stay</c:v>
                </c:pt>
                <c:pt idx="7">
                  <c:v>To pursue</c:v>
                </c:pt>
                <c:pt idx="8">
                  <c:v>All</c:v>
                </c:pt>
                <c:pt idx="9">
                  <c:v>To finish</c:v>
                </c:pt>
                <c:pt idx="10">
                  <c:v>To know</c:v>
                </c:pt>
                <c:pt idx="11">
                  <c:v>Existing now or here</c:v>
                </c:pt>
                <c:pt idx="12">
                  <c:v>More</c:v>
                </c:pt>
                <c:pt idx="13">
                  <c:v>Negation</c:v>
                </c:pt>
              </c:strCache>
            </c:strRef>
          </c:cat>
          <c:val>
            <c:numRef>
              <c:f>'Bases meanings '!$B$3:$B$17</c:f>
              <c:numCache>
                <c:formatCode>0.00</c:formatCode>
                <c:ptCount val="14"/>
                <c:pt idx="0">
                  <c:v>15.859030837004404</c:v>
                </c:pt>
                <c:pt idx="1">
                  <c:v>9.2511013215858995</c:v>
                </c:pt>
                <c:pt idx="2">
                  <c:v>7.9295154185021994</c:v>
                </c:pt>
                <c:pt idx="3">
                  <c:v>5.2863436123348002</c:v>
                </c:pt>
                <c:pt idx="4">
                  <c:v>3.5242290748898601</c:v>
                </c:pt>
                <c:pt idx="5">
                  <c:v>2.643171806167397</c:v>
                </c:pt>
                <c:pt idx="6">
                  <c:v>2.2026431718061699</c:v>
                </c:pt>
                <c:pt idx="7">
                  <c:v>1.7621145374449301</c:v>
                </c:pt>
                <c:pt idx="8">
                  <c:v>1.7621145374449301</c:v>
                </c:pt>
                <c:pt idx="9">
                  <c:v>1.3215859030837001</c:v>
                </c:pt>
                <c:pt idx="10">
                  <c:v>1.3215859030837001</c:v>
                </c:pt>
                <c:pt idx="11">
                  <c:v>0.88105726872246704</c:v>
                </c:pt>
                <c:pt idx="12">
                  <c:v>0.88105726872246704</c:v>
                </c:pt>
                <c:pt idx="13">
                  <c:v>0.44052863436123402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3-844E-A436-6B48C5C162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1967734191"/>
        <c:axId val="1967735903"/>
      </c:barChart>
      <c:catAx>
        <c:axId val="196773419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GENERAL</a:t>
                </a:r>
                <a:r>
                  <a:rPr lang="en-GB" baseline="0"/>
                  <a:t> MEANING OF THE BASES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67735903"/>
        <c:crosses val="autoZero"/>
        <c:auto val="1"/>
        <c:lblAlgn val="ctr"/>
        <c:lblOffset val="100"/>
        <c:noMultiLvlLbl val="0"/>
      </c:catAx>
      <c:valAx>
        <c:axId val="196773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</a:t>
                </a:r>
                <a:r>
                  <a:rPr lang="en-GB" baseline="0"/>
                  <a:t> frequency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6773419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Table 2.xlsx]BMs meanings!PivotTable2</c:name>
    <c:fmtId val="0"/>
  </c:pivotSource>
  <c:chart>
    <c:autoTitleDeleted val="1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'BMs meanings'!$B$2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7F-444C-B9EE-7900094608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'BMs meanings'!$A$3:$A$11</c:f>
              <c:strCache>
                <c:ptCount val="8"/>
                <c:pt idx="0">
                  <c:v>Negation</c:v>
                </c:pt>
                <c:pt idx="1">
                  <c:v>Privation</c:v>
                </c:pt>
                <c:pt idx="2">
                  <c:v>All</c:v>
                </c:pt>
                <c:pt idx="3">
                  <c:v>Thoroughly, to the end</c:v>
                </c:pt>
                <c:pt idx="4">
                  <c:v>To make</c:v>
                </c:pt>
                <c:pt idx="5">
                  <c:v>Ordinal rank</c:v>
                </c:pt>
                <c:pt idx="6">
                  <c:v>Full of</c:v>
                </c:pt>
                <c:pt idx="7">
                  <c:v>Manner of doing something</c:v>
                </c:pt>
              </c:strCache>
            </c:strRef>
          </c:cat>
          <c:val>
            <c:numRef>
              <c:f>'BMs meanings'!$B$3:$B$11</c:f>
              <c:numCache>
                <c:formatCode>0.00</c:formatCode>
                <c:ptCount val="8"/>
                <c:pt idx="0">
                  <c:v>45.098039215686228</c:v>
                </c:pt>
                <c:pt idx="1">
                  <c:v>26.470588235294102</c:v>
                </c:pt>
                <c:pt idx="2">
                  <c:v>10.7843137254902</c:v>
                </c:pt>
                <c:pt idx="3">
                  <c:v>8.8235294117647101</c:v>
                </c:pt>
                <c:pt idx="4">
                  <c:v>2.9411764705882399</c:v>
                </c:pt>
                <c:pt idx="5">
                  <c:v>2.9411764705882399</c:v>
                </c:pt>
                <c:pt idx="6">
                  <c:v>1.9607843137254899</c:v>
                </c:pt>
                <c:pt idx="7">
                  <c:v>0.98039215686274495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F-444C-B9EE-7900094608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488710207"/>
        <c:axId val="1457283279"/>
      </c:barChart>
      <c:catAx>
        <c:axId val="48871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BOUND</a:t>
                </a:r>
                <a:r>
                  <a:rPr lang="en-GB" baseline="0"/>
                  <a:t> MORPHEMES' MEANING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57283279"/>
        <c:crosses val="autoZero"/>
        <c:auto val="1"/>
        <c:lblAlgn val="ctr"/>
        <c:lblOffset val="100"/>
        <c:noMultiLvlLbl val="0"/>
      </c:catAx>
      <c:valAx>
        <c:axId val="145728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8871020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meanings of compounds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'Compounds meanings'!$L$1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4253543-9AE6-A740-82E1-20994D90D7B6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BA6-B340-AB82-3B722FCE57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5C180F-C7C8-D948-B574-86DDDAC87F16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BA6-B340-AB82-3B722FCE57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D03F0E-B6E0-844F-9A96-2B43CFEA08F0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A6-B340-AB82-3B722FCE57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DC5568-4A5B-BA4A-A621-DD7497A27CE4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BA6-B340-AB82-3B722FCE57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BE167E-F492-2342-B185-7A4121084BF7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A6-B340-AB82-3B722FCE574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B5E02A3-44FA-0249-92AC-8A4B26C4D8FE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BA6-B340-AB82-3B722FCE574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786F2B-B147-EC41-980B-A66FEA94676B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A6-B340-AB82-3B722FCE5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'Compounds meanings'!$K$2:$K$8</c:f>
              <c:strCache>
                <c:ptCount val="7"/>
                <c:pt idx="0">
                  <c:v>Negation</c:v>
                </c:pt>
                <c:pt idx="1">
                  <c:v>Limit</c:v>
                </c:pt>
                <c:pt idx="2">
                  <c:v>Quantity</c:v>
                </c:pt>
                <c:pt idx="3">
                  <c:v>Power</c:v>
                </c:pt>
                <c:pt idx="4">
                  <c:v>All</c:v>
                </c:pt>
                <c:pt idx="5">
                  <c:v>Duration</c:v>
                </c:pt>
                <c:pt idx="6">
                  <c:v>Always</c:v>
                </c:pt>
              </c:strCache>
            </c:strRef>
          </c:cat>
          <c:val>
            <c:numRef>
              <c:f>'Compounds meanings'!$L$2:$L$8</c:f>
              <c:numCache>
                <c:formatCode>0.0</c:formatCode>
                <c:ptCount val="7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6-B340-AB82-3B722FCE5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40742527"/>
        <c:axId val="1911359839"/>
      </c:barChart>
      <c:catAx>
        <c:axId val="1540742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General meaning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11359839"/>
        <c:crosses val="autoZero"/>
        <c:auto val="1"/>
        <c:lblAlgn val="ctr"/>
        <c:lblOffset val="100"/>
        <c:noMultiLvlLbl val="0"/>
      </c:catAx>
      <c:valAx>
        <c:axId val="191135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4074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'Lexicogenic op &amp; loanwords '!$F$24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08895C0-62BC-A546-A721-AC863E582E7F}" type="VALU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BE4-EB45-B94D-5BB1C980D6D7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E9DA59-0E58-DA4C-B755-B3048CCC9007}" type="VALUE">
                      <a:rPr lang="en-US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BE4-EB45-B94D-5BB1C980D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'Lexicogenic op &amp; loanwords '!$E$25:$E$26</c:f>
              <c:strCache>
                <c:ptCount val="2"/>
                <c:pt idx="0">
                  <c:v>Latin</c:v>
                </c:pt>
                <c:pt idx="1">
                  <c:v>Latin, French as intermediary</c:v>
                </c:pt>
              </c:strCache>
            </c:strRef>
          </c:cat>
          <c:val>
            <c:numRef>
              <c:f>'Lexicogenic op &amp; loanwords '!$F$25:$F$26</c:f>
              <c:numCache>
                <c:formatCode>0.00</c:formatCode>
                <c:ptCount val="2"/>
                <c:pt idx="0">
                  <c:v>46.153846153846153</c:v>
                </c:pt>
                <c:pt idx="1">
                  <c:v>53.846153846153847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4-EB45-B94D-5BB1C980D6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1048798943"/>
        <c:axId val="1048783983"/>
      </c:barChart>
      <c:catAx>
        <c:axId val="1048798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Source language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1684566638289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48783983"/>
        <c:crosses val="autoZero"/>
        <c:auto val="1"/>
        <c:lblAlgn val="ctr"/>
        <c:lblOffset val="100"/>
        <c:noMultiLvlLbl val="0"/>
      </c:catAx>
      <c:valAx>
        <c:axId val="10487839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4879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'BMs &amp; LMs lang'!$K$5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12C12DF-885E-9C49-86BF-86E3EAE9470B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A40-F640-8501-23B782B124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82BAAD-0178-2443-8F87-14CB992A5810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A40-F640-8501-23B782B124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DA2993-7A31-7944-B001-7AFF2750F7E2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A40-F640-8501-23B782B124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'BMs &amp; LMs lang'!$J$6:$J$8</c:f>
              <c:strCache>
                <c:ptCount val="3"/>
                <c:pt idx="0">
                  <c:v>Combining forms</c:v>
                </c:pt>
                <c:pt idx="1">
                  <c:v>Prefixes</c:v>
                </c:pt>
                <c:pt idx="2">
                  <c:v>Suffixes</c:v>
                </c:pt>
              </c:strCache>
            </c:strRef>
          </c:cat>
          <c:val>
            <c:numRef>
              <c:f>'BMs &amp; LMs lang'!$K$6:$K$8</c:f>
              <c:numCache>
                <c:formatCode>0.00</c:formatCode>
                <c:ptCount val="3"/>
                <c:pt idx="0">
                  <c:v>10.784313725490197</c:v>
                </c:pt>
                <c:pt idx="1">
                  <c:v>40.196078431372555</c:v>
                </c:pt>
                <c:pt idx="2">
                  <c:v>6.8627450980392153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0-F640-8501-23B782B12496}"/>
            </c:ext>
          </c:extLst>
        </c:ser>
        <c:ser>
          <c:idx val="1"/>
          <c:order val="1"/>
          <c:tx>
            <c:strRef>
              <c:f>'BMs &amp; LMs lang'!$L$5</c:f>
              <c:strCache>
                <c:ptCount val="1"/>
                <c:pt idx="0">
                  <c:v>Germanic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21E1B4D-01CF-9949-963A-7C73F30EA047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A40-F640-8501-23B782B124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E7EF464-5D54-0E4A-8656-7B1523ADC445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A40-F640-8501-23B782B124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351C3F-7FA8-2644-8812-10C8C4DCCBA3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A40-F640-8501-23B782B124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'BMs &amp; LMs lang'!$J$6:$J$8</c:f>
              <c:strCache>
                <c:ptCount val="3"/>
                <c:pt idx="0">
                  <c:v>Combining forms</c:v>
                </c:pt>
                <c:pt idx="1">
                  <c:v>Prefixes</c:v>
                </c:pt>
                <c:pt idx="2">
                  <c:v>Suffixes</c:v>
                </c:pt>
              </c:strCache>
            </c:strRef>
          </c:cat>
          <c:val>
            <c:numRef>
              <c:f>'BMs &amp; LMs lang'!$L$6:$L$8</c:f>
              <c:numCache>
                <c:formatCode>0.00</c:formatCode>
                <c:ptCount val="3"/>
                <c:pt idx="0">
                  <c:v>0.98039215686274506</c:v>
                </c:pt>
                <c:pt idx="1">
                  <c:v>13.725490196078432</c:v>
                </c:pt>
                <c:pt idx="2">
                  <c:v>27.450980392156865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0-F640-8501-23B782B124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30"/>
        <c:axId val="1672072735"/>
        <c:axId val="1935856399"/>
      </c:barChart>
      <c:catAx>
        <c:axId val="1672072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BOUND MORPHEMES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35856399"/>
        <c:crosses val="autoZero"/>
        <c:auto val="1"/>
        <c:lblAlgn val="ctr"/>
        <c:lblOffset val="100"/>
        <c:noMultiLvlLbl val="0"/>
      </c:catAx>
      <c:valAx>
        <c:axId val="193585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720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Field2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A71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0-C244-9CD9-71F10633CB7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690B913-E784-F04D-8C8D-07235977051F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DF0-C244-9CD9-71F10633CB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113F0B3-27C5-7D47-B714-684C30E972C7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DF0-C244-9CD9-71F10633C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'BMs &amp; LMs lang'!$K$21:$L$21</c:f>
              <c:strCache>
                <c:ptCount val="2"/>
                <c:pt idx="0">
                  <c:v>Latin</c:v>
                </c:pt>
                <c:pt idx="1">
                  <c:v>Germanic</c:v>
                </c:pt>
              </c:strCache>
            </c:strRef>
          </c:cat>
          <c:val>
            <c:numRef>
              <c:f>'BMs &amp; LMs lang'!$K$22:$L$22</c:f>
              <c:numCache>
                <c:formatCode>0.00</c:formatCode>
                <c:ptCount val="2"/>
                <c:pt idx="0">
                  <c:v>66.399999999999991</c:v>
                </c:pt>
                <c:pt idx="1">
                  <c:v>33.599999999999994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0-C244-9CD9-71F10633CB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1737813215"/>
        <c:axId val="1671482303"/>
      </c:barChart>
      <c:catAx>
        <c:axId val="173781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LEXICAL MORPHEMES</a:t>
                </a:r>
              </a:p>
            </c:rich>
          </c:tx>
          <c:layout>
            <c:manualLayout>
              <c:xMode val="edge"/>
              <c:yMode val="edge"/>
              <c:x val="2.9349736611700015E-2"/>
              <c:y val="0.12788917857979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71482303"/>
        <c:crosses val="autoZero"/>
        <c:auto val="1"/>
        <c:lblAlgn val="ctr"/>
        <c:lblOffset val="100"/>
        <c:noMultiLvlLbl val="0"/>
      </c:catAx>
      <c:valAx>
        <c:axId val="167148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378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Field2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BDD-D347-A419-1476F8CB01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DD-D347-A419-1476F8CB018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CFDBBF0-5C02-F24F-8FC0-86F619A131F2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BDD-D347-A419-1476F8CB01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4E66A9-197B-8D44-B729-D1AAB1E97EC8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BDD-D347-A419-1476F8CB01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'BMs &amp; LMs lang'!$K$57:$L$57</c:f>
              <c:strCache>
                <c:ptCount val="2"/>
                <c:pt idx="0">
                  <c:v>Latin</c:v>
                </c:pt>
                <c:pt idx="1">
                  <c:v>Germanic</c:v>
                </c:pt>
              </c:strCache>
            </c:strRef>
          </c:cat>
          <c:val>
            <c:numRef>
              <c:f>'BMs &amp; LMs lang'!$K$58:$L$58</c:f>
              <c:numCache>
                <c:formatCode>0.00</c:formatCode>
                <c:ptCount val="2"/>
                <c:pt idx="0">
                  <c:v>62.555066079295173</c:v>
                </c:pt>
                <c:pt idx="1">
                  <c:v>37.444933920704848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D-D347-A419-1476F8CB01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Relative frequency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morphemes rel freq'!$K$3</c:f>
              <c:strCache>
                <c:ptCount val="1"/>
                <c:pt idx="0">
                  <c:v>Relative frequency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4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E609-B644-B51A-ACD3A3077A7B}"/>
              </c:ext>
            </c:extLst>
          </c:dPt>
          <c:dPt>
            <c:idx val="1"/>
            <c:invertIfNegative val="0"/>
            <c:bubble3D val="0"/>
            <c:spPr>
              <a:solidFill>
                <a:srgbClr val="FF4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609-B644-B51A-ACD3A3077A7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E609-B644-B51A-ACD3A3077A7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609-B644-B51A-ACD3A3077A7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E609-B644-B51A-ACD3A3077A7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609-B644-B51A-ACD3A3077A7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E609-B644-B51A-ACD3A3077A7B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609-B644-B51A-ACD3A3077A7B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E609-B644-B51A-ACD3A3077A7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609-B644-B51A-ACD3A3077A7B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E609-B644-B51A-ACD3A3077A7B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609-B644-B51A-ACD3A3077A7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609-B644-B51A-ACD3A3077A7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609-B644-B51A-ACD3A3077A7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609-B644-B51A-ACD3A3077A7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609-B644-B51A-ACD3A3077A7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609-B644-B51A-ACD3A3077A7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609-B644-B51A-ACD3A3077A7B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609-B644-B51A-ACD3A3077A7B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E609-B644-B51A-ACD3A3077A7B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609-B644-B51A-ACD3A3077A7B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609-B644-B51A-ACD3A3077A7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609-B644-B51A-ACD3A3077A7B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609-B644-B51A-ACD3A3077A7B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609-B644-B51A-ACD3A3077A7B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E609-B644-B51A-ACD3A3077A7B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609-B644-B51A-ACD3A3077A7B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609-B644-B51A-ACD3A3077A7B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609-B644-B51A-ACD3A3077A7B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609-B644-B51A-ACD3A3077A7B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609-B644-B51A-ACD3A3077A7B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609-B644-B51A-ACD3A3077A7B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609-B644-B51A-ACD3A3077A7B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609-B644-B51A-ACD3A3077A7B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609-B644-B51A-ACD3A3077A7B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609-B644-B51A-ACD3A3077A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morphemes rel freq'!$F$4:$F$44</c:f>
              <c:strCache>
                <c:ptCount val="41"/>
                <c:pt idx="0">
                  <c:v>omni-</c:v>
                </c:pt>
                <c:pt idx="1">
                  <c:v>Un-</c:v>
                </c:pt>
                <c:pt idx="2">
                  <c:v>in-</c:v>
                </c:pt>
                <c:pt idx="3">
                  <c:v>un-</c:v>
                </c:pt>
                <c:pt idx="4">
                  <c:v>im-</c:v>
                </c:pt>
                <c:pt idx="5">
                  <c:v>per-</c:v>
                </c:pt>
                <c:pt idx="6">
                  <c:v>il-</c:v>
                </c:pt>
                <c:pt idx="7">
                  <c:v> -less</c:v>
                </c:pt>
                <c:pt idx="8">
                  <c:v> -fic</c:v>
                </c:pt>
                <c:pt idx="9">
                  <c:v> -esimus</c:v>
                </c:pt>
                <c:pt idx="10">
                  <c:v> -ful</c:v>
                </c:pt>
                <c:pt idx="11">
                  <c:v> -ōsus</c:v>
                </c:pt>
                <c:pt idx="12">
                  <c:v>limit</c:v>
                </c:pt>
                <c:pt idx="13">
                  <c:v>fīnītus</c:v>
                </c:pt>
                <c:pt idx="14">
                  <c:v>ever</c:v>
                </c:pt>
                <c:pt idx="15">
                  <c:v>end</c:v>
                </c:pt>
                <c:pt idx="16">
                  <c:v>aeternus</c:v>
                </c:pt>
                <c:pt idx="17">
                  <c:v>fathom</c:v>
                </c:pt>
                <c:pt idx="18">
                  <c:v>measure</c:v>
                </c:pt>
                <c:pt idx="19">
                  <c:v>numer</c:v>
                </c:pt>
                <c:pt idx="20">
                  <c:v>bound</c:v>
                </c:pt>
                <c:pt idx="21">
                  <c:v>manēre</c:v>
                </c:pt>
                <c:pt idx="22">
                  <c:v>potēns</c:v>
                </c:pt>
                <c:pt idx="23">
                  <c:v>al(l)</c:v>
                </c:pt>
                <c:pt idx="24">
                  <c:v>count</c:v>
                </c:pt>
                <c:pt idx="25">
                  <c:v>mortālis</c:v>
                </c:pt>
                <c:pt idx="26">
                  <c:v>perish</c:v>
                </c:pt>
                <c:pt idx="27">
                  <c:v>petere</c:v>
                </c:pt>
                <c:pt idx="28">
                  <c:v>sciēns</c:v>
                </c:pt>
                <c:pt idx="29">
                  <c:v>bottom</c:v>
                </c:pt>
                <c:pt idx="30">
                  <c:v>last</c:v>
                </c:pt>
                <c:pt idx="31">
                  <c:v>for</c:v>
                </c:pt>
                <c:pt idx="32">
                  <c:v>semper</c:v>
                </c:pt>
                <c:pt idx="33">
                  <c:v>termināre</c:v>
                </c:pt>
                <c:pt idx="34">
                  <c:v>time</c:v>
                </c:pt>
                <c:pt idx="35">
                  <c:v>age</c:v>
                </c:pt>
                <c:pt idx="36">
                  <c:v>praesēns</c:v>
                </c:pt>
                <c:pt idx="37">
                  <c:v>mighty</c:v>
                </c:pt>
                <c:pt idx="38">
                  <c:v>moe</c:v>
                </c:pt>
                <c:pt idx="39">
                  <c:v>horizon</c:v>
                </c:pt>
                <c:pt idx="40">
                  <c:v>ne</c:v>
                </c:pt>
              </c:strCache>
            </c:strRef>
          </c:cat>
          <c:val>
            <c:numRef>
              <c:f>'All morphemes rel freq'!$K$4:$K$44</c:f>
              <c:numCache>
                <c:formatCode>0.00</c:formatCode>
                <c:ptCount val="41"/>
                <c:pt idx="0">
                  <c:v>4.8458149779735686</c:v>
                </c:pt>
                <c:pt idx="1">
                  <c:v>0.44052863436123352</c:v>
                </c:pt>
                <c:pt idx="2">
                  <c:v>6.607929515418502</c:v>
                </c:pt>
                <c:pt idx="3">
                  <c:v>6.1674008810572687</c:v>
                </c:pt>
                <c:pt idx="4">
                  <c:v>5.286343612334802</c:v>
                </c:pt>
                <c:pt idx="5">
                  <c:v>3.9647577092511015</c:v>
                </c:pt>
                <c:pt idx="6">
                  <c:v>2.2026431718061676</c:v>
                </c:pt>
                <c:pt idx="7">
                  <c:v>11.894273127753303</c:v>
                </c:pt>
                <c:pt idx="8">
                  <c:v>1.3215859030837005</c:v>
                </c:pt>
                <c:pt idx="9">
                  <c:v>1.3215859030837005</c:v>
                </c:pt>
                <c:pt idx="10">
                  <c:v>0.44052863436123352</c:v>
                </c:pt>
                <c:pt idx="11">
                  <c:v>0.44052863436123352</c:v>
                </c:pt>
                <c:pt idx="12">
                  <c:v>4.8458149779735686</c:v>
                </c:pt>
                <c:pt idx="13">
                  <c:v>3.9647577092511015</c:v>
                </c:pt>
                <c:pt idx="14">
                  <c:v>3.5242290748898681</c:v>
                </c:pt>
                <c:pt idx="15">
                  <c:v>3.0837004405286343</c:v>
                </c:pt>
                <c:pt idx="16">
                  <c:v>3.0837004405286343</c:v>
                </c:pt>
                <c:pt idx="17">
                  <c:v>2.643171806167401</c:v>
                </c:pt>
                <c:pt idx="18">
                  <c:v>2.643171806167401</c:v>
                </c:pt>
                <c:pt idx="19">
                  <c:v>2.2026431718061676</c:v>
                </c:pt>
                <c:pt idx="20">
                  <c:v>2.2026431718061676</c:v>
                </c:pt>
                <c:pt idx="21">
                  <c:v>2.2026431718061676</c:v>
                </c:pt>
                <c:pt idx="22">
                  <c:v>1.7621145374449341</c:v>
                </c:pt>
                <c:pt idx="23">
                  <c:v>1.7621145374449341</c:v>
                </c:pt>
                <c:pt idx="24">
                  <c:v>1.7621145374449341</c:v>
                </c:pt>
                <c:pt idx="25">
                  <c:v>1.7621145374449341</c:v>
                </c:pt>
                <c:pt idx="26">
                  <c:v>1.7621145374449341</c:v>
                </c:pt>
                <c:pt idx="27">
                  <c:v>1.7621145374449341</c:v>
                </c:pt>
                <c:pt idx="28">
                  <c:v>1.3215859030837005</c:v>
                </c:pt>
                <c:pt idx="29">
                  <c:v>1.3215859030837005</c:v>
                </c:pt>
                <c:pt idx="30">
                  <c:v>1.3215859030837005</c:v>
                </c:pt>
                <c:pt idx="31">
                  <c:v>1.3215859030837005</c:v>
                </c:pt>
                <c:pt idx="32">
                  <c:v>1.3215859030837005</c:v>
                </c:pt>
                <c:pt idx="33">
                  <c:v>1.3215859030837005</c:v>
                </c:pt>
                <c:pt idx="34">
                  <c:v>1.3215859030837005</c:v>
                </c:pt>
                <c:pt idx="35">
                  <c:v>1.3215859030837005</c:v>
                </c:pt>
                <c:pt idx="36">
                  <c:v>0.88105726872246704</c:v>
                </c:pt>
                <c:pt idx="37">
                  <c:v>0.88105726872246704</c:v>
                </c:pt>
                <c:pt idx="38">
                  <c:v>0.88105726872246704</c:v>
                </c:pt>
                <c:pt idx="39">
                  <c:v>0.44052863436123352</c:v>
                </c:pt>
                <c:pt idx="40">
                  <c:v>0.44052863436123352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9-B644-B51A-ACD3A3077A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1"/>
        <c:axId val="212701311"/>
        <c:axId val="105638239"/>
      </c:barChart>
      <c:catAx>
        <c:axId val="2127013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5638239"/>
        <c:crosses val="autoZero"/>
        <c:auto val="1"/>
        <c:lblAlgn val="ctr"/>
        <c:lblOffset val="100"/>
        <c:noMultiLvlLbl val="0"/>
      </c:catAx>
      <c:valAx>
        <c:axId val="1056382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270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Relative frequency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'BMs rel freq'!$K$2</c:f>
              <c:strCache>
                <c:ptCount val="1"/>
                <c:pt idx="0">
                  <c:v>Relative frequency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C9-BD4C-8724-B139BC027BF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C9-BD4C-8724-B139BC027BF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C9-BD4C-8724-B139BC027BF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C9-BD4C-8724-B139BC027BF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C9-BD4C-8724-B139BC027BF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5C9-BD4C-8724-B139BC027BF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5C9-BD4C-8724-B139BC027BF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5C9-BD4C-8724-B139BC027BF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5C9-BD4C-8724-B139BC027BF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5C9-BD4C-8724-B139BC027BF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5C9-BD4C-8724-B139BC027BF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5C9-BD4C-8724-B139BC027B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'BMs rel freq'!$F$4:$F$15</c:f>
              <c:strCache>
                <c:ptCount val="12"/>
                <c:pt idx="0">
                  <c:v>omni-</c:v>
                </c:pt>
                <c:pt idx="1">
                  <c:v> -ways</c:v>
                </c:pt>
                <c:pt idx="2">
                  <c:v>in-</c:v>
                </c:pt>
                <c:pt idx="3">
                  <c:v>un-</c:v>
                </c:pt>
                <c:pt idx="4">
                  <c:v>im-</c:v>
                </c:pt>
                <c:pt idx="5">
                  <c:v>per-</c:v>
                </c:pt>
                <c:pt idx="6">
                  <c:v>il-</c:v>
                </c:pt>
                <c:pt idx="7">
                  <c:v> -less</c:v>
                </c:pt>
                <c:pt idx="8">
                  <c:v> -fic</c:v>
                </c:pt>
                <c:pt idx="9">
                  <c:v> -esimus</c:v>
                </c:pt>
                <c:pt idx="10">
                  <c:v> -ful</c:v>
                </c:pt>
                <c:pt idx="11">
                  <c:v> -ōsus</c:v>
                </c:pt>
              </c:strCache>
            </c:strRef>
          </c:cat>
          <c:val>
            <c:numRef>
              <c:f>'BMs rel freq'!$K$4:$K$15</c:f>
              <c:numCache>
                <c:formatCode>0.00</c:formatCode>
                <c:ptCount val="12"/>
                <c:pt idx="0">
                  <c:v>10.784313725490197</c:v>
                </c:pt>
                <c:pt idx="1">
                  <c:v>0.98039215686274506</c:v>
                </c:pt>
                <c:pt idx="2">
                  <c:v>14.705882352941178</c:v>
                </c:pt>
                <c:pt idx="3">
                  <c:v>13.725490196078432</c:v>
                </c:pt>
                <c:pt idx="4">
                  <c:v>11.76470588235294</c:v>
                </c:pt>
                <c:pt idx="5">
                  <c:v>8.8235294117647065</c:v>
                </c:pt>
                <c:pt idx="6">
                  <c:v>4.9019607843137258</c:v>
                </c:pt>
                <c:pt idx="7">
                  <c:v>26.47058823529412</c:v>
                </c:pt>
                <c:pt idx="8">
                  <c:v>2.9411764705882351</c:v>
                </c:pt>
                <c:pt idx="9">
                  <c:v>2.9411764705882351</c:v>
                </c:pt>
                <c:pt idx="10">
                  <c:v>0.98039215686274506</c:v>
                </c:pt>
                <c:pt idx="11">
                  <c:v>0.98039215686274506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5C9-BD4C-8724-B139BC027B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1"/>
        <c:axId val="212701311"/>
        <c:axId val="105638239"/>
      </c:barChart>
      <c:catAx>
        <c:axId val="2127013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5638239"/>
        <c:crosses val="autoZero"/>
        <c:auto val="1"/>
        <c:lblAlgn val="ctr"/>
        <c:lblOffset val="100"/>
        <c:noMultiLvlLbl val="0"/>
      </c:catAx>
      <c:valAx>
        <c:axId val="1056382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270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RELATIVE FREQUENCY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'Bases rel freq'!$K$3</c:f>
              <c:strCache>
                <c:ptCount val="1"/>
                <c:pt idx="0">
                  <c:v>Relative frequency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'Bases rel freq'!$F$4:$F$32</c:f>
              <c:strCache>
                <c:ptCount val="29"/>
                <c:pt idx="0">
                  <c:v>limit</c:v>
                </c:pt>
                <c:pt idx="1">
                  <c:v>fīnītus</c:v>
                </c:pt>
                <c:pt idx="2">
                  <c:v>ever</c:v>
                </c:pt>
                <c:pt idx="3">
                  <c:v>end</c:v>
                </c:pt>
                <c:pt idx="4">
                  <c:v>aeternus</c:v>
                </c:pt>
                <c:pt idx="5">
                  <c:v>fathom</c:v>
                </c:pt>
                <c:pt idx="6">
                  <c:v>measure</c:v>
                </c:pt>
                <c:pt idx="7">
                  <c:v>numer</c:v>
                </c:pt>
                <c:pt idx="8">
                  <c:v>bound</c:v>
                </c:pt>
                <c:pt idx="9">
                  <c:v>manēre</c:v>
                </c:pt>
                <c:pt idx="10">
                  <c:v>potēns</c:v>
                </c:pt>
                <c:pt idx="11">
                  <c:v>al(l)</c:v>
                </c:pt>
                <c:pt idx="12">
                  <c:v>count</c:v>
                </c:pt>
                <c:pt idx="13">
                  <c:v>mortālis</c:v>
                </c:pt>
                <c:pt idx="14">
                  <c:v>perish</c:v>
                </c:pt>
                <c:pt idx="15">
                  <c:v>petere</c:v>
                </c:pt>
                <c:pt idx="16">
                  <c:v>sciēns</c:v>
                </c:pt>
                <c:pt idx="17">
                  <c:v>bottom</c:v>
                </c:pt>
                <c:pt idx="18">
                  <c:v>last</c:v>
                </c:pt>
                <c:pt idx="19">
                  <c:v>for</c:v>
                </c:pt>
                <c:pt idx="20">
                  <c:v>semper</c:v>
                </c:pt>
                <c:pt idx="21">
                  <c:v>termināre</c:v>
                </c:pt>
                <c:pt idx="22">
                  <c:v>time</c:v>
                </c:pt>
                <c:pt idx="23">
                  <c:v>age</c:v>
                </c:pt>
                <c:pt idx="24">
                  <c:v>praesēns</c:v>
                </c:pt>
                <c:pt idx="25">
                  <c:v>mighty</c:v>
                </c:pt>
                <c:pt idx="26">
                  <c:v>moe</c:v>
                </c:pt>
                <c:pt idx="27">
                  <c:v>horizon</c:v>
                </c:pt>
                <c:pt idx="28">
                  <c:v>ne</c:v>
                </c:pt>
              </c:strCache>
            </c:strRef>
          </c:cat>
          <c:val>
            <c:numRef>
              <c:f>'Bases rel freq'!$K$4:$K$32</c:f>
              <c:numCache>
                <c:formatCode>0.00</c:formatCode>
                <c:ptCount val="29"/>
                <c:pt idx="0">
                  <c:v>8.7999999999999989</c:v>
                </c:pt>
                <c:pt idx="1">
                  <c:v>7.1999999999999993</c:v>
                </c:pt>
                <c:pt idx="2">
                  <c:v>6.4</c:v>
                </c:pt>
                <c:pt idx="3">
                  <c:v>5.6000000000000005</c:v>
                </c:pt>
                <c:pt idx="4">
                  <c:v>5.6000000000000005</c:v>
                </c:pt>
                <c:pt idx="5">
                  <c:v>4.8</c:v>
                </c:pt>
                <c:pt idx="6">
                  <c:v>4.8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0.8</c:v>
                </c:pt>
                <c:pt idx="2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C3E-E244-8225-4D00A93F91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1"/>
        <c:axId val="212701311"/>
        <c:axId val="105638239"/>
      </c:barChart>
      <c:catAx>
        <c:axId val="2127013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5638239"/>
        <c:crosses val="autoZero"/>
        <c:auto val="1"/>
        <c:lblAlgn val="ctr"/>
        <c:lblOffset val="100"/>
        <c:noMultiLvlLbl val="0"/>
      </c:catAx>
      <c:valAx>
        <c:axId val="1056382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270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'BMs types'!$G$3</c:f>
              <c:strCache>
                <c:ptCount val="1"/>
                <c:pt idx="0">
                  <c:v>REL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DC35BF3-6061-6C4E-97D6-F903D93A8B29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1C7-A44D-BBD9-4B68C0EBDF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396FB0-7F96-0C40-A2B5-5CC0AF9D436A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1C7-A44D-BBD9-4B68C0EBDF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34E28C9-5EA3-7046-AE27-F483E9AB3AFE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1C7-A44D-BBD9-4B68C0EBDF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'BMs types'!$F$4:$F$6</c:f>
              <c:strCache>
                <c:ptCount val="3"/>
                <c:pt idx="0">
                  <c:v>COMBINING FORMS</c:v>
                </c:pt>
                <c:pt idx="1">
                  <c:v>PREFIXES</c:v>
                </c:pt>
                <c:pt idx="2">
                  <c:v>SUFFIXES</c:v>
                </c:pt>
              </c:strCache>
            </c:strRef>
          </c:cat>
          <c:val>
            <c:numRef>
              <c:f>'BMs types'!$G$4:$G$6</c:f>
              <c:numCache>
                <c:formatCode>0.00</c:formatCode>
                <c:ptCount val="3"/>
                <c:pt idx="0">
                  <c:v>11.76470588235294</c:v>
                </c:pt>
                <c:pt idx="1">
                  <c:v>53.921568627450981</c:v>
                </c:pt>
                <c:pt idx="2">
                  <c:v>34.313725490196077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7-A44D-BBD9-4B68C0EBD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63806991"/>
        <c:axId val="1942518639"/>
      </c:barChart>
      <c:catAx>
        <c:axId val="1563806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BOUND</a:t>
                </a:r>
                <a:r>
                  <a:rPr lang="en-GB" baseline="0"/>
                  <a:t> MORPHEMES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7673488951484982E-2"/>
              <c:y val="9.32018735763445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42518639"/>
        <c:crosses val="autoZero"/>
        <c:auto val="1"/>
        <c:lblAlgn val="ctr"/>
        <c:lblOffset val="100"/>
        <c:noMultiLvlLbl val="0"/>
      </c:catAx>
      <c:valAx>
        <c:axId val="19425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6380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206567</xdr:colOff>
      <xdr:row>1</xdr:row>
      <xdr:rowOff>0</xdr:rowOff>
    </xdr:from>
    <xdr:to>
      <xdr:col>7</xdr:col>
      <xdr:colOff>743639</xdr:colOff>
      <xdr:row>11</xdr:row>
      <xdr:rowOff>223520</xdr:rowOff>
    </xdr:to>
    <xdr:graphicFrame macro="">
      <xdr:nvGraphicFramePr>
        <xdr:cNvPr id="4" name="Chart 3" descr="Chart type: Clustered Bar. 'REL FREQ'&#10;&#10;Description automatically generated">
          <a:extLst>
            <a:ext uri="{FF2B5EF4-FFF2-40B4-BE49-F238E27FC236}">
              <a16:creationId xmlns:a16="http://schemas.microsoft.com/office/drawing/2014/main" id="{0567EEFA-35A1-3405-FD0E-ECC607911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222033</xdr:colOff>
      <xdr:row>17</xdr:row>
      <xdr:rowOff>199538</xdr:rowOff>
    </xdr:from>
    <xdr:to>
      <xdr:col>12</xdr:col>
      <xdr:colOff>674290</xdr:colOff>
      <xdr:row>26</xdr:row>
      <xdr:rowOff>196769</xdr:rowOff>
    </xdr:to>
    <xdr:graphicFrame macro="">
      <xdr:nvGraphicFramePr>
        <xdr:cNvPr id="5" name="Chart 4" descr="Chart type: Clustered Bar. 'Relative Frequency'&#10;&#10;Description automatically generated">
          <a:extLst>
            <a:ext uri="{FF2B5EF4-FFF2-40B4-BE49-F238E27FC236}">
              <a16:creationId xmlns:a16="http://schemas.microsoft.com/office/drawing/2014/main" id="{FF940CAF-E564-C5F4-F57A-BBB79E4D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456548</xdr:colOff>
      <xdr:row>3</xdr:row>
      <xdr:rowOff>211342</xdr:rowOff>
    </xdr:from>
    <xdr:to>
      <xdr:col>18</xdr:col>
      <xdr:colOff>173660</xdr:colOff>
      <xdr:row>13</xdr:row>
      <xdr:rowOff>99229</xdr:rowOff>
    </xdr:to>
    <xdr:graphicFrame macro="">
      <xdr:nvGraphicFramePr>
        <xdr:cNvPr id="8" name="Chart 7" descr="Chart type: Clustered Bar. 'Latin', 'Germanic' by 'BOUND MORPHEMES'&#10;&#10;Description automatically generated">
          <a:extLst>
            <a:ext uri="{FF2B5EF4-FFF2-40B4-BE49-F238E27FC236}">
              <a16:creationId xmlns:a16="http://schemas.microsoft.com/office/drawing/2014/main" id="{F9BECFBD-B7AE-84A4-FF67-70F05ACB5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24</xdr:row>
      <xdr:rowOff>101601</xdr:rowOff>
    </xdr:from>
    <xdr:to>
      <xdr:col>12</xdr:col>
      <xdr:colOff>0</xdr:colOff>
      <xdr:row>29</xdr:row>
      <xdr:rowOff>129282</xdr:rowOff>
    </xdr:to>
    <xdr:graphicFrame macro="">
      <xdr:nvGraphicFramePr>
        <xdr:cNvPr id="9" name="Chart 8" descr="Chart type: Clustered Bar. 'Field2'&#10;&#10;Description automatically generated">
          <a:extLst>
            <a:ext uri="{FF2B5EF4-FFF2-40B4-BE49-F238E27FC236}">
              <a16:creationId xmlns:a16="http://schemas.microsoft.com/office/drawing/2014/main" id="{8CB57FD1-EDD3-9F02-7109-4A5063E6C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553220</xdr:colOff>
      <xdr:row>55</xdr:row>
      <xdr:rowOff>189784</xdr:rowOff>
    </xdr:from>
    <xdr:to>
      <xdr:col>17</xdr:col>
      <xdr:colOff>292691</xdr:colOff>
      <xdr:row>62</xdr:row>
      <xdr:rowOff>189784</xdr:rowOff>
    </xdr:to>
    <xdr:graphicFrame macro="">
      <xdr:nvGraphicFramePr>
        <xdr:cNvPr id="10" name="Chart 9" descr="Chart type: Doughnut. 'Field2'&#10;&#10;Description automatically generated">
          <a:extLst>
            <a:ext uri="{FF2B5EF4-FFF2-40B4-BE49-F238E27FC236}">
              <a16:creationId xmlns:a16="http://schemas.microsoft.com/office/drawing/2014/main" id="{5A98E317-0DB1-2EF4-7E94-6485F5276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26608</xdr:colOff>
      <xdr:row>2</xdr:row>
      <xdr:rowOff>139374</xdr:rowOff>
    </xdr:from>
    <xdr:to>
      <xdr:col>28</xdr:col>
      <xdr:colOff>233946</xdr:colOff>
      <xdr:row>21</xdr:row>
      <xdr:rowOff>307032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3B734-CC10-FB7A-AC49-B602B7AAB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26609</xdr:colOff>
      <xdr:row>2</xdr:row>
      <xdr:rowOff>139375</xdr:rowOff>
    </xdr:from>
    <xdr:to>
      <xdr:col>21</xdr:col>
      <xdr:colOff>755570</xdr:colOff>
      <xdr:row>12</xdr:row>
      <xdr:rowOff>16076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14805-CDC9-A041-A248-D03D27277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26608</xdr:colOff>
      <xdr:row>2</xdr:row>
      <xdr:rowOff>139374</xdr:rowOff>
    </xdr:from>
    <xdr:to>
      <xdr:col>28</xdr:col>
      <xdr:colOff>233946</xdr:colOff>
      <xdr:row>21</xdr:row>
      <xdr:rowOff>307032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35002-3328-3D4C-AAD0-0493B8F36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8</xdr:row>
      <xdr:rowOff>177802</xdr:rowOff>
    </xdr:from>
    <xdr:to>
      <xdr:col>9</xdr:col>
      <xdr:colOff>406399</xdr:colOff>
      <xdr:row>13</xdr:row>
      <xdr:rowOff>203200</xdr:rowOff>
    </xdr:to>
    <xdr:graphicFrame macro="">
      <xdr:nvGraphicFramePr>
        <xdr:cNvPr id="2" name="Chart 1" descr="Chart type: Clustered Bar. 'REL FREQ'&#10;&#10;Description automatically generated">
          <a:extLst>
            <a:ext uri="{FF2B5EF4-FFF2-40B4-BE49-F238E27FC236}">
              <a16:creationId xmlns:a16="http://schemas.microsoft.com/office/drawing/2014/main" id="{AD8FCE50-61DF-0F0B-8FC7-B3387E47B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810638</xdr:colOff>
      <xdr:row>3</xdr:row>
      <xdr:rowOff>117093</xdr:rowOff>
    </xdr:from>
    <xdr:to>
      <xdr:col>9</xdr:col>
      <xdr:colOff>743986</xdr:colOff>
      <xdr:row>22</xdr:row>
      <xdr:rowOff>193292</xdr:rowOff>
    </xdr:to>
    <xdr:graphicFrame macro="">
      <xdr:nvGraphicFramePr>
        <xdr:cNvPr id="2" name="Chart 1" descr="Chart type: Clustered Bar. 'Field1': Limit has noticeably higher 'Field2'.&#10;&#10;Description automatically generated">
          <a:extLst>
            <a:ext uri="{FF2B5EF4-FFF2-40B4-BE49-F238E27FC236}">
              <a16:creationId xmlns:a16="http://schemas.microsoft.com/office/drawing/2014/main" id="{D9618767-92E3-47DD-CD7C-D56DC2003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 descr="Chart type: Clustered Bar. 'General meaning': Negation has noticeably higher 'Relative frequency'.&#10;&#10;Description automatically generated">
          <a:extLst>
            <a:ext uri="{FF2B5EF4-FFF2-40B4-BE49-F238E27FC236}">
              <a16:creationId xmlns:a16="http://schemas.microsoft.com/office/drawing/2014/main" id="{64FA5108-8467-8FD0-0C86-F7B4FBCEA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11</xdr:row>
      <xdr:rowOff>88900</xdr:rowOff>
    </xdr:from>
    <xdr:to>
      <xdr:col>13</xdr:col>
      <xdr:colOff>736600</xdr:colOff>
      <xdr:row>24</xdr:row>
      <xdr:rowOff>190500</xdr:rowOff>
    </xdr:to>
    <xdr:graphicFrame macro="">
      <xdr:nvGraphicFramePr>
        <xdr:cNvPr id="3" name="Chart 2" descr="Chart type: Clustered Bar. 'Relative frequency'&#10;&#10;Description automatically generated">
          <a:extLst>
            <a:ext uri="{FF2B5EF4-FFF2-40B4-BE49-F238E27FC236}">
              <a16:creationId xmlns:a16="http://schemas.microsoft.com/office/drawing/2014/main" id="{18F26CA5-C29F-7D1B-E7C6-DEECB1510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Calonge Cases" refreshedDate="45480.77611053241" createdVersion="8" refreshedVersion="8" minRefreshableVersion="3" recordCount="29" xr:uid="{EFC94DE6-DDBA-FE41-94C1-3ED4C5912CB8}">
  <cacheSource type="worksheet">
    <worksheetSource ref="C6:D35" sheet="Sheet18"/>
  </cacheSource>
  <cacheFields count="2">
    <cacheField name="Field1" numFmtId="0">
      <sharedItems count="14">
        <s v="Existing now or here"/>
        <s v="To know"/>
        <s v="Power"/>
        <s v="All"/>
        <s v="Measure"/>
        <s v="Limit"/>
        <s v="Negation"/>
        <s v="Always"/>
        <s v="Duration"/>
        <s v="More"/>
        <s v="Death"/>
        <s v="To pursue"/>
        <s v="To finish"/>
        <s v="To stay"/>
      </sharedItems>
    </cacheField>
    <cacheField name="Field2" numFmtId="2">
      <sharedItems containsSemiMixedTypes="0" containsString="0" containsNumber="1" minValue="0.44052863436123402" maxValue="4.84581497797357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Calonge Cases" refreshedDate="45480.809454629627" createdVersion="8" refreshedVersion="8" minRefreshableVersion="3" recordCount="12" xr:uid="{68360B67-B82E-E74B-9030-5B7F775B4115}">
  <cacheSource type="worksheet">
    <worksheetSource ref="C6:D18" sheet="Sheet22"/>
  </cacheSource>
  <cacheFields count="2">
    <cacheField name="General meaning" numFmtId="0">
      <sharedItems count="8">
        <s v="All"/>
        <s v="Manner of doing something"/>
        <s v="Negation"/>
        <s v="Thoroughly, to the end"/>
        <s v="Privation"/>
        <s v="To make"/>
        <s v="Ordinal rank"/>
        <s v="Full of"/>
      </sharedItems>
    </cacheField>
    <cacheField name="Relative frequency" numFmtId="2">
      <sharedItems containsSemiMixedTypes="0" containsString="0" containsNumber="1" minValue="0.98039215686274495" maxValue="26.470588235294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.88105726872246704"/>
  </r>
  <r>
    <x v="1"/>
    <n v="1.3215859030837001"/>
  </r>
  <r>
    <x v="2"/>
    <n v="1.7621145374449301"/>
  </r>
  <r>
    <x v="3"/>
    <n v="1.7621145374449301"/>
  </r>
  <r>
    <x v="2"/>
    <n v="0.88105726872246704"/>
  </r>
  <r>
    <x v="4"/>
    <n v="2.6431718061674001"/>
  </r>
  <r>
    <x v="4"/>
    <n v="1.7621145374449301"/>
  </r>
  <r>
    <x v="4"/>
    <n v="2.2026431718061699"/>
  </r>
  <r>
    <x v="4"/>
    <n v="2.6431718061674001"/>
  </r>
  <r>
    <x v="5"/>
    <n v="3.9647577092511002"/>
  </r>
  <r>
    <x v="5"/>
    <n v="1.3215859030837001"/>
  </r>
  <r>
    <x v="5"/>
    <n v="0.44052863436123402"/>
  </r>
  <r>
    <x v="5"/>
    <n v="2.2026431718061699"/>
  </r>
  <r>
    <x v="5"/>
    <n v="4.8458149779735704"/>
  </r>
  <r>
    <x v="5"/>
    <n v="3.0837004405286299"/>
  </r>
  <r>
    <x v="6"/>
    <n v="0.44052863436123402"/>
  </r>
  <r>
    <x v="7"/>
    <n v="3.5242290748898699"/>
  </r>
  <r>
    <x v="7"/>
    <n v="3.0837004405286299"/>
  </r>
  <r>
    <x v="8"/>
    <n v="1.3215859030837001"/>
  </r>
  <r>
    <x v="8"/>
    <n v="1.3215859030837001"/>
  </r>
  <r>
    <x v="9"/>
    <n v="0.88105726872246704"/>
  </r>
  <r>
    <x v="10"/>
    <n v="1.7621145374449301"/>
  </r>
  <r>
    <x v="10"/>
    <n v="1.7621145374449301"/>
  </r>
  <r>
    <x v="11"/>
    <n v="1.7621145374449301"/>
  </r>
  <r>
    <x v="7"/>
    <n v="1.3215859030837001"/>
  </r>
  <r>
    <x v="12"/>
    <n v="1.3215859030837001"/>
  </r>
  <r>
    <x v="13"/>
    <n v="2.2026431718061699"/>
  </r>
  <r>
    <x v="8"/>
    <n v="1.3215859030837001"/>
  </r>
  <r>
    <x v="8"/>
    <n v="1.3215859030837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0.7843137254902"/>
  </r>
  <r>
    <x v="1"/>
    <n v="0.98039215686274495"/>
  </r>
  <r>
    <x v="2"/>
    <n v="14.705882352941201"/>
  </r>
  <r>
    <x v="2"/>
    <n v="13.7254901960784"/>
  </r>
  <r>
    <x v="2"/>
    <n v="11.764705882352899"/>
  </r>
  <r>
    <x v="3"/>
    <n v="8.8235294117647101"/>
  </r>
  <r>
    <x v="2"/>
    <n v="4.9019607843137303"/>
  </r>
  <r>
    <x v="4"/>
    <n v="26.470588235294102"/>
  </r>
  <r>
    <x v="5"/>
    <n v="2.9411764705882399"/>
  </r>
  <r>
    <x v="6"/>
    <n v="2.9411764705882399"/>
  </r>
  <r>
    <x v="7"/>
    <n v="0.98039215686274495"/>
  </r>
  <r>
    <x v="7"/>
    <n v="0.980392156862744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9D7C1-6FEE-D848-AAD1-9A83A788CA72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B17" firstHeaderRow="1" firstDataRow="1" firstDataCol="1"/>
  <pivotFields count="2">
    <pivotField axis="axisRow" compact="0" outline="0" showAll="0" sortType="descending">
      <items count="15">
        <item x="3"/>
        <item x="7"/>
        <item x="10"/>
        <item x="8"/>
        <item x="0"/>
        <item x="5"/>
        <item x="4"/>
        <item x="9"/>
        <item x="6"/>
        <item x="2"/>
        <item x="12"/>
        <item x="1"/>
        <item x="11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2" outline="0" showAll="0"/>
  </pivotFields>
  <rowFields count="1">
    <field x="0"/>
  </rowFields>
  <rowItems count="15">
    <i>
      <x v="5"/>
    </i>
    <i>
      <x v="6"/>
    </i>
    <i>
      <x v="1"/>
    </i>
    <i>
      <x v="3"/>
    </i>
    <i>
      <x v="2"/>
    </i>
    <i>
      <x v="9"/>
    </i>
    <i>
      <x v="13"/>
    </i>
    <i>
      <x v="12"/>
    </i>
    <i>
      <x/>
    </i>
    <i>
      <x v="10"/>
    </i>
    <i>
      <x v="11"/>
    </i>
    <i>
      <x v="4"/>
    </i>
    <i>
      <x v="7"/>
    </i>
    <i>
      <x v="8"/>
    </i>
    <i t="grand">
      <x/>
    </i>
  </rowItems>
  <colItems count="1">
    <i/>
  </colItems>
  <dataFields count="1">
    <dataField name="Sum of Field2" fld="1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2A1A8-DACA-2E4B-8758-6F6C319363CA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B11" firstHeaderRow="1" firstDataRow="1" firstDataCol="1"/>
  <pivotFields count="2">
    <pivotField axis="axisRow" compact="0" outline="0" showAll="0" sortType="descending">
      <items count="9">
        <item x="0"/>
        <item x="7"/>
        <item x="1"/>
        <item x="2"/>
        <item x="6"/>
        <item x="4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2" outline="0" showAll="0"/>
  </pivotFields>
  <rowFields count="1">
    <field x="0"/>
  </rowFields>
  <rowItems count="9">
    <i>
      <x v="3"/>
    </i>
    <i>
      <x v="5"/>
    </i>
    <i>
      <x/>
    </i>
    <i>
      <x v="6"/>
    </i>
    <i>
      <x v="7"/>
    </i>
    <i>
      <x v="4"/>
    </i>
    <i>
      <x v="1"/>
    </i>
    <i>
      <x v="2"/>
    </i>
    <i t="grand">
      <x/>
    </i>
  </rowItems>
  <colItems count="1">
    <i/>
  </colItems>
  <dataFields count="1">
    <dataField name="Sum of Relative frequency" fld="1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CF015-4833-1E46-95E5-850FED992149}">
  <dimension ref="A1:L78"/>
  <sheetViews>
    <sheetView tabSelected="1" zoomScale="84" zoomScaleNormal="113" workbookViewId="0">
      <selection activeCell="M2" sqref="M2"/>
    </sheetView>
  </sheetViews>
  <sheetFormatPr baseColWidth="10" defaultRowHeight="16" x14ac:dyDescent="0.2"/>
  <cols>
    <col min="1" max="1" width="17.1640625" style="2" customWidth="1"/>
    <col min="2" max="2" width="33" style="6" customWidth="1"/>
    <col min="3" max="3" width="22.5" style="2" customWidth="1"/>
    <col min="4" max="4" width="1" style="2" customWidth="1"/>
    <col min="5" max="5" width="12.5" style="22" customWidth="1"/>
    <col min="6" max="6" width="22.6640625" style="2" customWidth="1"/>
    <col min="7" max="7" width="22.83203125" style="2" customWidth="1"/>
    <col min="8" max="9" width="13.1640625" style="2" customWidth="1"/>
    <col min="10" max="10" width="14.6640625" style="2" customWidth="1"/>
    <col min="11" max="11" width="15.83203125" style="4" customWidth="1"/>
    <col min="12" max="12" width="33.33203125" style="6" customWidth="1"/>
    <col min="13" max="16384" width="10.83203125" style="2"/>
  </cols>
  <sheetData>
    <row r="1" spans="1:12" ht="22" customHeight="1" x14ac:dyDescent="0.2">
      <c r="A1" s="19" t="s">
        <v>270</v>
      </c>
      <c r="B1" s="53" t="s">
        <v>17</v>
      </c>
      <c r="C1" s="53"/>
      <c r="D1" s="53"/>
      <c r="E1" s="53"/>
      <c r="F1" s="53"/>
      <c r="G1" s="53"/>
      <c r="H1" s="53"/>
      <c r="I1" s="53"/>
      <c r="J1" s="53"/>
    </row>
    <row r="2" spans="1:12" ht="46" customHeight="1" x14ac:dyDescent="0.2">
      <c r="A2" s="47" t="s">
        <v>172</v>
      </c>
      <c r="B2" s="47" t="s">
        <v>212</v>
      </c>
      <c r="C2" s="47" t="s">
        <v>165</v>
      </c>
      <c r="D2" s="13"/>
      <c r="E2" s="47" t="s">
        <v>164</v>
      </c>
      <c r="F2" s="47" t="s">
        <v>190</v>
      </c>
      <c r="G2" s="47" t="s">
        <v>188</v>
      </c>
      <c r="H2" s="49" t="s">
        <v>191</v>
      </c>
      <c r="I2" s="49" t="s">
        <v>192</v>
      </c>
      <c r="J2" s="54" t="s">
        <v>244</v>
      </c>
      <c r="K2" s="54"/>
    </row>
    <row r="3" spans="1:12" ht="40" x14ac:dyDescent="0.25">
      <c r="A3" s="47"/>
      <c r="B3" s="47"/>
      <c r="C3" s="47"/>
      <c r="D3" s="13"/>
      <c r="E3" s="48"/>
      <c r="F3" s="48"/>
      <c r="G3" s="48"/>
      <c r="H3" s="50"/>
      <c r="I3" s="50"/>
      <c r="J3" s="24" t="s">
        <v>27</v>
      </c>
      <c r="K3" s="24" t="s">
        <v>113</v>
      </c>
      <c r="L3" s="31" t="s">
        <v>161</v>
      </c>
    </row>
    <row r="4" spans="1:12" ht="34" customHeight="1" x14ac:dyDescent="0.2">
      <c r="A4" s="4" t="s">
        <v>82</v>
      </c>
      <c r="B4" s="6" t="s">
        <v>92</v>
      </c>
      <c r="C4" s="8" t="s">
        <v>22</v>
      </c>
      <c r="D4" s="13"/>
      <c r="E4" s="7" t="s">
        <v>20</v>
      </c>
      <c r="F4" s="8" t="s">
        <v>19</v>
      </c>
      <c r="G4" s="9" t="s">
        <v>24</v>
      </c>
      <c r="H4" s="9" t="s">
        <v>23</v>
      </c>
      <c r="I4" s="9" t="s">
        <v>23</v>
      </c>
      <c r="J4" s="2">
        <v>11</v>
      </c>
      <c r="K4" s="16">
        <f>J4/227*100</f>
        <v>4.8458149779735686</v>
      </c>
    </row>
    <row r="5" spans="1:12" ht="49" customHeight="1" x14ac:dyDescent="0.2">
      <c r="A5" s="4" t="s">
        <v>83</v>
      </c>
      <c r="B5" s="23" t="s">
        <v>93</v>
      </c>
      <c r="C5" s="8" t="s">
        <v>26</v>
      </c>
      <c r="D5" s="13"/>
      <c r="E5" s="12"/>
      <c r="F5" s="11" t="s">
        <v>63</v>
      </c>
      <c r="G5" s="10" t="s">
        <v>119</v>
      </c>
      <c r="H5" s="10" t="s">
        <v>162</v>
      </c>
      <c r="I5" s="10" t="s">
        <v>34</v>
      </c>
      <c r="J5" s="27">
        <v>1</v>
      </c>
      <c r="K5" s="28">
        <f t="shared" ref="K5:K51" si="0">J5/227*100</f>
        <v>0.44052863436123352</v>
      </c>
      <c r="L5" s="30" t="s">
        <v>167</v>
      </c>
    </row>
    <row r="6" spans="1:12" ht="51" x14ac:dyDescent="0.2">
      <c r="A6" s="2" t="s">
        <v>2</v>
      </c>
      <c r="B6" s="6" t="s">
        <v>168</v>
      </c>
      <c r="C6" s="8" t="s">
        <v>30</v>
      </c>
      <c r="D6" s="13"/>
      <c r="E6" s="7" t="s">
        <v>21</v>
      </c>
      <c r="F6" s="8" t="s">
        <v>39</v>
      </c>
      <c r="G6" s="2" t="s">
        <v>115</v>
      </c>
      <c r="H6" s="2" t="s">
        <v>34</v>
      </c>
      <c r="I6" s="2" t="s">
        <v>34</v>
      </c>
      <c r="J6" s="2">
        <v>14</v>
      </c>
      <c r="K6" s="16">
        <f t="shared" si="0"/>
        <v>6.1674008810572687</v>
      </c>
    </row>
    <row r="7" spans="1:12" ht="23" customHeight="1" x14ac:dyDescent="0.2">
      <c r="A7" s="46" t="s">
        <v>84</v>
      </c>
      <c r="B7" s="44" t="s">
        <v>94</v>
      </c>
      <c r="C7" s="8" t="s">
        <v>132</v>
      </c>
      <c r="D7" s="13"/>
      <c r="F7" s="8" t="s">
        <v>42</v>
      </c>
      <c r="G7" s="2" t="s">
        <v>115</v>
      </c>
      <c r="H7" s="2" t="s">
        <v>23</v>
      </c>
      <c r="I7" s="2" t="s">
        <v>23</v>
      </c>
      <c r="J7" s="2">
        <v>15</v>
      </c>
      <c r="K7" s="16">
        <f t="shared" si="0"/>
        <v>6.607929515418502</v>
      </c>
    </row>
    <row r="8" spans="1:12" ht="24" customHeight="1" x14ac:dyDescent="0.2">
      <c r="A8" s="46"/>
      <c r="B8" s="44"/>
      <c r="C8" s="8" t="s">
        <v>128</v>
      </c>
      <c r="D8" s="13"/>
      <c r="F8" s="8" t="s">
        <v>46</v>
      </c>
      <c r="G8" s="2" t="s">
        <v>115</v>
      </c>
      <c r="H8" s="2" t="s">
        <v>23</v>
      </c>
      <c r="I8" s="2" t="s">
        <v>23</v>
      </c>
      <c r="J8" s="2">
        <v>12</v>
      </c>
      <c r="K8" s="16">
        <f t="shared" si="0"/>
        <v>5.286343612334802</v>
      </c>
    </row>
    <row r="9" spans="1:12" ht="85" x14ac:dyDescent="0.2">
      <c r="A9" s="4" t="s">
        <v>3</v>
      </c>
      <c r="B9" s="6" t="s">
        <v>222</v>
      </c>
      <c r="C9" s="8" t="s">
        <v>110</v>
      </c>
      <c r="D9" s="13"/>
      <c r="F9" s="8" t="s">
        <v>55</v>
      </c>
      <c r="G9" s="2" t="s">
        <v>115</v>
      </c>
      <c r="H9" s="2" t="s">
        <v>23</v>
      </c>
      <c r="I9" s="2" t="s">
        <v>23</v>
      </c>
      <c r="J9" s="2">
        <v>5</v>
      </c>
      <c r="K9" s="16">
        <f t="shared" si="0"/>
        <v>2.2026431718061676</v>
      </c>
    </row>
    <row r="10" spans="1:12" ht="17" customHeight="1" x14ac:dyDescent="0.2">
      <c r="A10" s="46" t="s">
        <v>4</v>
      </c>
      <c r="B10" s="44" t="s">
        <v>35</v>
      </c>
      <c r="C10" s="8" t="s">
        <v>133</v>
      </c>
      <c r="D10" s="13"/>
      <c r="E10" s="21"/>
      <c r="F10" s="11" t="s">
        <v>69</v>
      </c>
      <c r="G10" s="10" t="s">
        <v>116</v>
      </c>
      <c r="H10" s="10" t="s">
        <v>23</v>
      </c>
      <c r="I10" s="10" t="s">
        <v>23</v>
      </c>
      <c r="J10" s="27">
        <v>9</v>
      </c>
      <c r="K10" s="28">
        <f t="shared" si="0"/>
        <v>3.9647577092511015</v>
      </c>
      <c r="L10" s="30"/>
    </row>
    <row r="11" spans="1:12" ht="34" x14ac:dyDescent="0.2">
      <c r="A11" s="46"/>
      <c r="B11" s="44"/>
      <c r="C11" s="18" t="s">
        <v>134</v>
      </c>
      <c r="D11" s="13"/>
      <c r="E11" s="7" t="s">
        <v>32</v>
      </c>
      <c r="F11" s="8" t="s">
        <v>33</v>
      </c>
      <c r="G11" s="2" t="s">
        <v>234</v>
      </c>
      <c r="H11" s="2" t="s">
        <v>169</v>
      </c>
      <c r="I11" s="2" t="s">
        <v>23</v>
      </c>
      <c r="J11" s="2">
        <v>3</v>
      </c>
      <c r="K11" s="16">
        <f t="shared" si="0"/>
        <v>1.3215859030837005</v>
      </c>
      <c r="L11" s="6" t="s">
        <v>182</v>
      </c>
    </row>
    <row r="12" spans="1:12" ht="20" customHeight="1" x14ac:dyDescent="0.2">
      <c r="A12" s="46" t="s">
        <v>85</v>
      </c>
      <c r="B12" s="51" t="s">
        <v>44</v>
      </c>
      <c r="C12" s="8" t="s">
        <v>135</v>
      </c>
      <c r="D12" s="13"/>
      <c r="F12" s="8" t="s">
        <v>47</v>
      </c>
      <c r="G12" s="2" t="s">
        <v>117</v>
      </c>
      <c r="H12" s="2" t="s">
        <v>34</v>
      </c>
      <c r="I12" s="2" t="s">
        <v>34</v>
      </c>
      <c r="J12" s="2">
        <v>1</v>
      </c>
      <c r="K12" s="16">
        <f t="shared" si="0"/>
        <v>0.44052863436123352</v>
      </c>
    </row>
    <row r="13" spans="1:12" ht="20" customHeight="1" x14ac:dyDescent="0.2">
      <c r="A13" s="46"/>
      <c r="B13" s="51"/>
      <c r="C13" s="8" t="s">
        <v>136</v>
      </c>
      <c r="D13" s="13"/>
      <c r="F13" s="8" t="s">
        <v>37</v>
      </c>
      <c r="G13" s="2" t="s">
        <v>120</v>
      </c>
      <c r="H13" s="2" t="s">
        <v>34</v>
      </c>
      <c r="I13" s="2" t="s">
        <v>34</v>
      </c>
      <c r="J13" s="2">
        <v>27</v>
      </c>
      <c r="K13" s="16">
        <f t="shared" si="0"/>
        <v>11.894273127753303</v>
      </c>
    </row>
    <row r="14" spans="1:12" ht="22" customHeight="1" x14ac:dyDescent="0.2">
      <c r="A14" s="46"/>
      <c r="B14" s="51"/>
      <c r="C14" s="8" t="s">
        <v>121</v>
      </c>
      <c r="D14" s="13"/>
      <c r="F14" s="8" t="s">
        <v>129</v>
      </c>
      <c r="G14" s="2" t="s">
        <v>117</v>
      </c>
      <c r="H14" s="2" t="s">
        <v>23</v>
      </c>
      <c r="I14" s="2" t="s">
        <v>23</v>
      </c>
      <c r="J14" s="2">
        <v>1</v>
      </c>
      <c r="K14" s="16">
        <f t="shared" si="0"/>
        <v>0.44052863436123352</v>
      </c>
    </row>
    <row r="15" spans="1:12" ht="47" customHeight="1" x14ac:dyDescent="0.2">
      <c r="A15" s="46" t="s">
        <v>96</v>
      </c>
      <c r="B15" s="44" t="s">
        <v>44</v>
      </c>
      <c r="C15" s="8" t="s">
        <v>137</v>
      </c>
      <c r="D15" s="13"/>
      <c r="E15" s="21"/>
      <c r="F15" s="11" t="s">
        <v>130</v>
      </c>
      <c r="G15" s="2" t="s">
        <v>163</v>
      </c>
      <c r="H15" s="14" t="s">
        <v>23</v>
      </c>
      <c r="I15" s="14" t="s">
        <v>23</v>
      </c>
      <c r="J15" s="29">
        <v>3</v>
      </c>
      <c r="K15" s="28">
        <f t="shared" si="0"/>
        <v>1.3215859030837005</v>
      </c>
      <c r="L15" s="32" t="s">
        <v>109</v>
      </c>
    </row>
    <row r="16" spans="1:12" ht="17" x14ac:dyDescent="0.2">
      <c r="A16" s="46"/>
      <c r="B16" s="44"/>
      <c r="C16" s="8" t="s">
        <v>122</v>
      </c>
      <c r="D16" s="13"/>
      <c r="E16" s="7" t="s">
        <v>183</v>
      </c>
      <c r="F16" s="8" t="s">
        <v>18</v>
      </c>
      <c r="G16" s="2" t="s">
        <v>25</v>
      </c>
      <c r="H16" s="2" t="s">
        <v>23</v>
      </c>
      <c r="I16" s="2" t="s">
        <v>23</v>
      </c>
      <c r="J16" s="2">
        <v>2</v>
      </c>
      <c r="K16" s="16">
        <f t="shared" si="0"/>
        <v>0.88105726872246704</v>
      </c>
    </row>
    <row r="17" spans="1:12" ht="17" x14ac:dyDescent="0.2">
      <c r="A17" s="46"/>
      <c r="B17" s="44"/>
      <c r="C17" s="8" t="s">
        <v>122</v>
      </c>
      <c r="D17" s="13"/>
      <c r="F17" s="8" t="s">
        <v>28</v>
      </c>
      <c r="G17" s="2" t="s">
        <v>29</v>
      </c>
      <c r="H17" s="2" t="s">
        <v>23</v>
      </c>
      <c r="I17" s="2" t="s">
        <v>23</v>
      </c>
      <c r="J17" s="2">
        <v>3</v>
      </c>
      <c r="K17" s="16">
        <f t="shared" si="0"/>
        <v>1.3215859030837005</v>
      </c>
    </row>
    <row r="18" spans="1:12" ht="17" customHeight="1" x14ac:dyDescent="0.2">
      <c r="A18" s="46" t="s">
        <v>97</v>
      </c>
      <c r="B18" s="44" t="s">
        <v>98</v>
      </c>
      <c r="C18" s="52" t="s">
        <v>138</v>
      </c>
      <c r="D18" s="13"/>
      <c r="E18" s="35"/>
      <c r="F18" s="36" t="s">
        <v>131</v>
      </c>
      <c r="G18" s="37" t="s">
        <v>187</v>
      </c>
      <c r="H18" s="37" t="s">
        <v>41</v>
      </c>
      <c r="I18" s="37" t="s">
        <v>23</v>
      </c>
      <c r="J18" s="37">
        <v>1</v>
      </c>
      <c r="K18" s="16">
        <f t="shared" si="0"/>
        <v>0.44052863436123352</v>
      </c>
      <c r="L18" s="44" t="s">
        <v>200</v>
      </c>
    </row>
    <row r="19" spans="1:12" ht="15" customHeight="1" x14ac:dyDescent="0.2">
      <c r="A19" s="46"/>
      <c r="B19" s="44"/>
      <c r="C19" s="52"/>
      <c r="D19" s="13"/>
      <c r="E19" s="35" t="s">
        <v>197</v>
      </c>
      <c r="F19" s="36" t="s">
        <v>31</v>
      </c>
      <c r="G19" s="37" t="s">
        <v>187</v>
      </c>
      <c r="H19" s="37" t="s">
        <v>23</v>
      </c>
      <c r="I19" s="37" t="s">
        <v>23</v>
      </c>
      <c r="J19" s="37">
        <v>3</v>
      </c>
      <c r="K19" s="16">
        <f t="shared" si="0"/>
        <v>1.3215859030837005</v>
      </c>
      <c r="L19" s="44"/>
    </row>
    <row r="20" spans="1:12" ht="15" customHeight="1" x14ac:dyDescent="0.2">
      <c r="A20" s="46"/>
      <c r="B20" s="44"/>
      <c r="C20" s="8" t="s">
        <v>139</v>
      </c>
      <c r="D20" s="13"/>
      <c r="E20" s="22" t="s">
        <v>198</v>
      </c>
      <c r="F20" s="8" t="s">
        <v>31</v>
      </c>
      <c r="G20" s="2" t="s">
        <v>187</v>
      </c>
      <c r="H20" s="2" t="s">
        <v>23</v>
      </c>
      <c r="I20" s="2" t="s">
        <v>23</v>
      </c>
      <c r="J20" s="2">
        <v>4</v>
      </c>
      <c r="K20" s="16">
        <f t="shared" si="0"/>
        <v>1.7621145374449341</v>
      </c>
    </row>
    <row r="21" spans="1:12" ht="17" x14ac:dyDescent="0.2">
      <c r="A21" s="46"/>
      <c r="B21" s="44"/>
      <c r="C21" s="8" t="s">
        <v>123</v>
      </c>
      <c r="D21" s="13"/>
      <c r="F21" s="8" t="s">
        <v>111</v>
      </c>
      <c r="G21" s="4" t="s">
        <v>24</v>
      </c>
      <c r="H21" s="2" t="s">
        <v>34</v>
      </c>
      <c r="I21" s="2" t="s">
        <v>34</v>
      </c>
      <c r="J21" s="2">
        <v>4</v>
      </c>
      <c r="K21" s="16">
        <f t="shared" si="0"/>
        <v>1.7621145374449341</v>
      </c>
    </row>
    <row r="22" spans="1:12" ht="17" x14ac:dyDescent="0.2">
      <c r="A22" s="46"/>
      <c r="B22" s="44"/>
      <c r="C22" s="8" t="s">
        <v>124</v>
      </c>
      <c r="D22" s="13"/>
      <c r="F22" s="8" t="s">
        <v>107</v>
      </c>
      <c r="G22" s="2" t="s">
        <v>187</v>
      </c>
      <c r="H22" s="2" t="s">
        <v>49</v>
      </c>
      <c r="I22" s="2" t="s">
        <v>34</v>
      </c>
      <c r="J22" s="2">
        <v>2</v>
      </c>
      <c r="K22" s="16">
        <f t="shared" si="0"/>
        <v>0.88105726872246704</v>
      </c>
    </row>
    <row r="23" spans="1:12" ht="17" x14ac:dyDescent="0.2">
      <c r="A23" s="46" t="s">
        <v>86</v>
      </c>
      <c r="B23" s="44" t="s">
        <v>43</v>
      </c>
      <c r="C23" s="8" t="s">
        <v>125</v>
      </c>
      <c r="D23" s="13"/>
      <c r="F23" s="8" t="s">
        <v>38</v>
      </c>
      <c r="G23" s="2" t="s">
        <v>184</v>
      </c>
      <c r="H23" s="2" t="s">
        <v>34</v>
      </c>
      <c r="I23" s="2" t="s">
        <v>34</v>
      </c>
      <c r="J23" s="2">
        <v>6</v>
      </c>
      <c r="K23" s="16">
        <f t="shared" si="0"/>
        <v>2.643171806167401</v>
      </c>
    </row>
    <row r="24" spans="1:12" ht="15" customHeight="1" x14ac:dyDescent="0.2">
      <c r="A24" s="46"/>
      <c r="B24" s="44"/>
      <c r="C24" s="8" t="s">
        <v>126</v>
      </c>
      <c r="D24" s="13"/>
      <c r="F24" s="8" t="s">
        <v>40</v>
      </c>
      <c r="G24" s="2" t="s">
        <v>184</v>
      </c>
      <c r="H24" s="2" t="s">
        <v>41</v>
      </c>
      <c r="I24" s="2" t="s">
        <v>23</v>
      </c>
      <c r="J24" s="2">
        <v>4</v>
      </c>
      <c r="K24" s="16">
        <f t="shared" si="0"/>
        <v>1.7621145374449341</v>
      </c>
      <c r="L24" s="6" t="s">
        <v>181</v>
      </c>
    </row>
    <row r="25" spans="1:12" ht="20" customHeight="1" x14ac:dyDescent="0.2">
      <c r="A25" s="46" t="s">
        <v>11</v>
      </c>
      <c r="B25" s="44" t="s">
        <v>108</v>
      </c>
      <c r="C25" s="8" t="s">
        <v>140</v>
      </c>
      <c r="D25" s="13"/>
      <c r="E25" s="35"/>
      <c r="F25" s="36" t="s">
        <v>170</v>
      </c>
      <c r="G25" s="38" t="s">
        <v>184</v>
      </c>
      <c r="H25" s="38" t="s">
        <v>41</v>
      </c>
      <c r="I25" s="38" t="s">
        <v>23</v>
      </c>
      <c r="J25" s="37">
        <v>2</v>
      </c>
      <c r="K25" s="16">
        <f t="shared" si="0"/>
        <v>0.88105726872246704</v>
      </c>
      <c r="L25" s="44" t="s">
        <v>201</v>
      </c>
    </row>
    <row r="26" spans="1:12" ht="26" customHeight="1" x14ac:dyDescent="0.2">
      <c r="A26" s="46"/>
      <c r="B26" s="44"/>
      <c r="C26" s="8" t="s">
        <v>141</v>
      </c>
      <c r="D26" s="13"/>
      <c r="E26" s="35" t="s">
        <v>197</v>
      </c>
      <c r="F26" s="36" t="s">
        <v>171</v>
      </c>
      <c r="G26" s="37" t="s">
        <v>184</v>
      </c>
      <c r="H26" s="37" t="s">
        <v>23</v>
      </c>
      <c r="I26" s="37" t="s">
        <v>23</v>
      </c>
      <c r="J26" s="37">
        <v>3</v>
      </c>
      <c r="K26" s="16">
        <f t="shared" si="0"/>
        <v>1.3215859030837005</v>
      </c>
      <c r="L26" s="44"/>
    </row>
    <row r="27" spans="1:12" ht="17" x14ac:dyDescent="0.2">
      <c r="A27" s="46"/>
      <c r="B27" s="44"/>
      <c r="C27" s="45" t="s">
        <v>127</v>
      </c>
      <c r="D27" s="13"/>
      <c r="E27" s="22" t="s">
        <v>198</v>
      </c>
      <c r="F27" s="8" t="s">
        <v>171</v>
      </c>
      <c r="G27" s="2" t="s">
        <v>184</v>
      </c>
      <c r="H27" s="2" t="s">
        <v>23</v>
      </c>
      <c r="I27" s="2" t="s">
        <v>23</v>
      </c>
      <c r="J27" s="2">
        <v>5</v>
      </c>
      <c r="K27" s="16">
        <f t="shared" si="0"/>
        <v>2.2026431718061676</v>
      </c>
    </row>
    <row r="28" spans="1:12" ht="31" customHeight="1" x14ac:dyDescent="0.2">
      <c r="A28" s="46"/>
      <c r="B28" s="44"/>
      <c r="C28" s="45"/>
      <c r="D28" s="13"/>
      <c r="F28" s="8" t="s">
        <v>45</v>
      </c>
      <c r="G28" s="2" t="s">
        <v>184</v>
      </c>
      <c r="H28" s="2" t="s">
        <v>41</v>
      </c>
      <c r="I28" s="2" t="s">
        <v>23</v>
      </c>
      <c r="J28" s="2">
        <v>6</v>
      </c>
      <c r="K28" s="16">
        <f t="shared" si="0"/>
        <v>2.643171806167401</v>
      </c>
      <c r="L28" s="6" t="s">
        <v>180</v>
      </c>
    </row>
    <row r="29" spans="1:12" ht="32" customHeight="1" x14ac:dyDescent="0.2">
      <c r="A29" s="44" t="s">
        <v>13</v>
      </c>
      <c r="B29" s="44" t="s">
        <v>99</v>
      </c>
      <c r="C29" s="8" t="s">
        <v>142</v>
      </c>
      <c r="D29" s="13"/>
      <c r="F29" s="8" t="s">
        <v>156</v>
      </c>
      <c r="G29" s="2" t="s">
        <v>54</v>
      </c>
      <c r="H29" s="2" t="s">
        <v>23</v>
      </c>
      <c r="I29" s="2" t="s">
        <v>23</v>
      </c>
      <c r="J29" s="2">
        <v>9</v>
      </c>
      <c r="K29" s="16">
        <f t="shared" si="0"/>
        <v>3.9647577092511015</v>
      </c>
    </row>
    <row r="30" spans="1:12" ht="46" customHeight="1" x14ac:dyDescent="0.2">
      <c r="A30" s="44"/>
      <c r="B30" s="44"/>
      <c r="C30" s="8" t="s">
        <v>143</v>
      </c>
      <c r="D30" s="13"/>
      <c r="F30" s="8" t="s">
        <v>48</v>
      </c>
      <c r="G30" s="2" t="s">
        <v>54</v>
      </c>
      <c r="H30" s="2" t="s">
        <v>34</v>
      </c>
      <c r="I30" s="2" t="s">
        <v>34</v>
      </c>
      <c r="J30" s="2">
        <v>3</v>
      </c>
      <c r="K30" s="16">
        <f t="shared" si="0"/>
        <v>1.3215859030837005</v>
      </c>
    </row>
    <row r="31" spans="1:12" ht="34" x14ac:dyDescent="0.2">
      <c r="A31" s="4" t="s">
        <v>1</v>
      </c>
      <c r="B31" s="6" t="s">
        <v>36</v>
      </c>
      <c r="C31" s="8" t="s">
        <v>50</v>
      </c>
      <c r="D31" s="13"/>
      <c r="F31" s="8" t="s">
        <v>52</v>
      </c>
      <c r="G31" s="2" t="s">
        <v>54</v>
      </c>
      <c r="H31" s="2" t="s">
        <v>41</v>
      </c>
      <c r="I31" s="2" t="s">
        <v>23</v>
      </c>
      <c r="J31" s="2">
        <v>1</v>
      </c>
      <c r="K31" s="16">
        <f t="shared" si="0"/>
        <v>0.44052863436123352</v>
      </c>
      <c r="L31" s="6" t="s">
        <v>179</v>
      </c>
    </row>
    <row r="32" spans="1:12" ht="34" customHeight="1" x14ac:dyDescent="0.2">
      <c r="A32" s="4" t="s">
        <v>87</v>
      </c>
      <c r="B32" s="6" t="s">
        <v>36</v>
      </c>
      <c r="C32" s="8" t="s">
        <v>51</v>
      </c>
      <c r="D32" s="13"/>
      <c r="F32" s="8" t="s">
        <v>53</v>
      </c>
      <c r="G32" s="2" t="s">
        <v>54</v>
      </c>
      <c r="H32" s="2" t="s">
        <v>41</v>
      </c>
      <c r="I32" s="2" t="s">
        <v>23</v>
      </c>
      <c r="J32" s="2">
        <v>5</v>
      </c>
      <c r="K32" s="16">
        <f t="shared" si="0"/>
        <v>2.2026431718061676</v>
      </c>
      <c r="L32" s="6" t="s">
        <v>178</v>
      </c>
    </row>
    <row r="33" spans="1:12" ht="34" x14ac:dyDescent="0.2">
      <c r="A33" s="46" t="s">
        <v>88</v>
      </c>
      <c r="B33" s="44" t="s">
        <v>43</v>
      </c>
      <c r="C33" s="8" t="s">
        <v>144</v>
      </c>
      <c r="D33" s="13"/>
      <c r="F33" s="8" t="s">
        <v>56</v>
      </c>
      <c r="G33" s="2" t="s">
        <v>54</v>
      </c>
      <c r="H33" s="2" t="s">
        <v>169</v>
      </c>
      <c r="I33" s="2" t="s">
        <v>23</v>
      </c>
      <c r="J33" s="2">
        <v>11</v>
      </c>
      <c r="K33" s="16">
        <f t="shared" si="0"/>
        <v>4.8458149779735686</v>
      </c>
      <c r="L33" s="6" t="s">
        <v>177</v>
      </c>
    </row>
    <row r="34" spans="1:12" ht="32" customHeight="1" x14ac:dyDescent="0.2">
      <c r="A34" s="46"/>
      <c r="B34" s="44"/>
      <c r="C34" s="8" t="s">
        <v>145</v>
      </c>
      <c r="D34" s="13"/>
      <c r="F34" s="8" t="s">
        <v>58</v>
      </c>
      <c r="G34" s="2" t="s">
        <v>54</v>
      </c>
      <c r="H34" s="2" t="s">
        <v>34</v>
      </c>
      <c r="I34" s="2" t="s">
        <v>34</v>
      </c>
      <c r="J34" s="2">
        <v>7</v>
      </c>
      <c r="K34" s="16">
        <f t="shared" si="0"/>
        <v>3.0837004405286343</v>
      </c>
    </row>
    <row r="35" spans="1:12" ht="17" x14ac:dyDescent="0.2">
      <c r="A35" s="46" t="s">
        <v>89</v>
      </c>
      <c r="B35" s="44" t="s">
        <v>44</v>
      </c>
      <c r="C35" s="4" t="s">
        <v>147</v>
      </c>
      <c r="D35" s="13"/>
      <c r="F35" s="8" t="s">
        <v>157</v>
      </c>
      <c r="G35" s="2" t="s">
        <v>115</v>
      </c>
      <c r="H35" s="2" t="s">
        <v>34</v>
      </c>
      <c r="I35" s="2" t="s">
        <v>34</v>
      </c>
      <c r="J35" s="2">
        <v>1</v>
      </c>
      <c r="K35" s="16">
        <f t="shared" si="0"/>
        <v>0.44052863436123352</v>
      </c>
    </row>
    <row r="36" spans="1:12" ht="16" customHeight="1" x14ac:dyDescent="0.2">
      <c r="A36" s="46"/>
      <c r="B36" s="44"/>
      <c r="C36" s="4" t="s">
        <v>148</v>
      </c>
      <c r="D36" s="13"/>
      <c r="F36" s="8" t="s">
        <v>158</v>
      </c>
      <c r="G36" s="2" t="s">
        <v>7</v>
      </c>
      <c r="H36" s="2" t="s">
        <v>162</v>
      </c>
      <c r="I36" s="2" t="s">
        <v>34</v>
      </c>
      <c r="J36" s="2">
        <v>8</v>
      </c>
      <c r="K36" s="16">
        <f t="shared" si="0"/>
        <v>3.5242290748898681</v>
      </c>
      <c r="L36" s="6" t="s">
        <v>173</v>
      </c>
    </row>
    <row r="37" spans="1:12" ht="18" customHeight="1" x14ac:dyDescent="0.2">
      <c r="A37" s="46"/>
      <c r="B37" s="44"/>
      <c r="C37" s="4" t="s">
        <v>146</v>
      </c>
      <c r="D37" s="13"/>
      <c r="E37" s="35"/>
      <c r="F37" s="36" t="s">
        <v>174</v>
      </c>
      <c r="G37" s="37" t="s">
        <v>7</v>
      </c>
      <c r="H37" s="37" t="s">
        <v>41</v>
      </c>
      <c r="I37" s="37" t="s">
        <v>23</v>
      </c>
      <c r="J37" s="37">
        <v>4</v>
      </c>
      <c r="K37" s="16">
        <f t="shared" si="0"/>
        <v>1.7621145374449341</v>
      </c>
      <c r="L37" s="44" t="s">
        <v>202</v>
      </c>
    </row>
    <row r="38" spans="1:12" ht="17" x14ac:dyDescent="0.2">
      <c r="A38" s="2" t="s">
        <v>0</v>
      </c>
      <c r="B38" s="6" t="s">
        <v>36</v>
      </c>
      <c r="C38" s="8" t="s">
        <v>57</v>
      </c>
      <c r="D38" s="13"/>
      <c r="E38" s="35" t="s">
        <v>197</v>
      </c>
      <c r="F38" s="36" t="s">
        <v>196</v>
      </c>
      <c r="G38" s="37" t="s">
        <v>7</v>
      </c>
      <c r="H38" s="37" t="s">
        <v>23</v>
      </c>
      <c r="I38" s="37" t="s">
        <v>23</v>
      </c>
      <c r="J38" s="37">
        <v>3</v>
      </c>
      <c r="K38" s="16">
        <f t="shared" si="0"/>
        <v>1.3215859030837005</v>
      </c>
      <c r="L38" s="44"/>
    </row>
    <row r="39" spans="1:12" ht="17" x14ac:dyDescent="0.2">
      <c r="A39" s="44" t="s">
        <v>90</v>
      </c>
      <c r="B39" s="44" t="s">
        <v>59</v>
      </c>
      <c r="C39" s="8" t="s">
        <v>150</v>
      </c>
      <c r="D39" s="13"/>
      <c r="E39" s="22" t="s">
        <v>198</v>
      </c>
      <c r="F39" s="8" t="s">
        <v>196</v>
      </c>
      <c r="G39" s="2" t="s">
        <v>7</v>
      </c>
      <c r="H39" s="2" t="s">
        <v>23</v>
      </c>
      <c r="I39" s="2" t="s">
        <v>23</v>
      </c>
      <c r="J39" s="2">
        <v>7</v>
      </c>
      <c r="K39" s="16">
        <f t="shared" si="0"/>
        <v>3.0837004405286343</v>
      </c>
    </row>
    <row r="40" spans="1:12" ht="17" x14ac:dyDescent="0.2">
      <c r="A40" s="44"/>
      <c r="B40" s="44"/>
      <c r="C40" s="8" t="s">
        <v>151</v>
      </c>
      <c r="D40" s="13"/>
      <c r="F40" s="8" t="s">
        <v>61</v>
      </c>
      <c r="G40" s="2" t="s">
        <v>185</v>
      </c>
      <c r="H40" s="2" t="s">
        <v>34</v>
      </c>
      <c r="I40" s="2" t="s">
        <v>34</v>
      </c>
      <c r="J40" s="2">
        <v>3</v>
      </c>
      <c r="K40" s="16">
        <f t="shared" si="0"/>
        <v>1.3215859030837005</v>
      </c>
    </row>
    <row r="41" spans="1:12" ht="17" x14ac:dyDescent="0.2">
      <c r="A41" s="44"/>
      <c r="B41" s="44"/>
      <c r="C41" s="8" t="s">
        <v>149</v>
      </c>
      <c r="D41" s="13"/>
      <c r="F41" s="8" t="s">
        <v>64</v>
      </c>
      <c r="G41" s="2" t="s">
        <v>185</v>
      </c>
      <c r="H41" s="2" t="s">
        <v>34</v>
      </c>
      <c r="I41" s="2" t="s">
        <v>34</v>
      </c>
      <c r="J41" s="2">
        <v>3</v>
      </c>
      <c r="K41" s="16">
        <f t="shared" si="0"/>
        <v>1.3215859030837005</v>
      </c>
    </row>
    <row r="42" spans="1:12" ht="34" customHeight="1" x14ac:dyDescent="0.2">
      <c r="A42" s="2" t="s">
        <v>5</v>
      </c>
      <c r="B42" s="6" t="s">
        <v>100</v>
      </c>
      <c r="C42" s="8" t="s">
        <v>101</v>
      </c>
      <c r="D42" s="13"/>
      <c r="F42" s="8" t="s">
        <v>159</v>
      </c>
      <c r="G42" s="2" t="s">
        <v>160</v>
      </c>
      <c r="H42" s="2" t="s">
        <v>34</v>
      </c>
      <c r="I42" s="2" t="s">
        <v>34</v>
      </c>
      <c r="J42" s="2">
        <v>2</v>
      </c>
      <c r="K42" s="16">
        <f t="shared" si="0"/>
        <v>0.88105726872246704</v>
      </c>
    </row>
    <row r="43" spans="1:12" ht="34" x14ac:dyDescent="0.2">
      <c r="A43" s="2" t="s">
        <v>6</v>
      </c>
      <c r="B43" s="6" t="s">
        <v>35</v>
      </c>
      <c r="C43" s="8" t="s">
        <v>60</v>
      </c>
      <c r="D43" s="13"/>
      <c r="F43" s="8" t="s">
        <v>66</v>
      </c>
      <c r="G43" s="2" t="s">
        <v>186</v>
      </c>
      <c r="H43" s="2" t="s">
        <v>23</v>
      </c>
      <c r="I43" s="2" t="s">
        <v>23</v>
      </c>
      <c r="J43" s="2">
        <v>4</v>
      </c>
      <c r="K43" s="16">
        <f t="shared" si="0"/>
        <v>1.7621145374449341</v>
      </c>
    </row>
    <row r="44" spans="1:12" ht="34" x14ac:dyDescent="0.2">
      <c r="A44" s="2" t="s">
        <v>7</v>
      </c>
      <c r="B44" s="6" t="s">
        <v>35</v>
      </c>
      <c r="C44" s="8" t="s">
        <v>62</v>
      </c>
      <c r="D44" s="13"/>
      <c r="F44" s="8" t="s">
        <v>67</v>
      </c>
      <c r="G44" s="2" t="s">
        <v>186</v>
      </c>
      <c r="H44" s="2" t="s">
        <v>41</v>
      </c>
      <c r="I44" s="2" t="s">
        <v>23</v>
      </c>
      <c r="J44" s="2">
        <v>4</v>
      </c>
      <c r="K44" s="16">
        <f t="shared" si="0"/>
        <v>1.7621145374449341</v>
      </c>
      <c r="L44" s="6" t="s">
        <v>176</v>
      </c>
    </row>
    <row r="45" spans="1:12" ht="17" x14ac:dyDescent="0.2">
      <c r="A45" s="44" t="s">
        <v>189</v>
      </c>
      <c r="B45" s="44" t="s">
        <v>102</v>
      </c>
      <c r="C45" s="8" t="s">
        <v>152</v>
      </c>
      <c r="D45" s="13"/>
      <c r="F45" s="8" t="s">
        <v>70</v>
      </c>
      <c r="G45" s="2" t="s">
        <v>71</v>
      </c>
      <c r="H45" s="2" t="s">
        <v>23</v>
      </c>
      <c r="I45" s="2" t="s">
        <v>23</v>
      </c>
      <c r="J45" s="2">
        <v>4</v>
      </c>
      <c r="K45" s="16">
        <f t="shared" si="0"/>
        <v>1.7621145374449341</v>
      </c>
    </row>
    <row r="46" spans="1:12" ht="17" x14ac:dyDescent="0.2">
      <c r="A46" s="44"/>
      <c r="B46" s="44"/>
      <c r="C46" s="8" t="s">
        <v>153</v>
      </c>
      <c r="D46" s="13"/>
      <c r="F46" s="8" t="s">
        <v>72</v>
      </c>
      <c r="G46" s="2" t="s">
        <v>7</v>
      </c>
      <c r="H46" s="2" t="s">
        <v>23</v>
      </c>
      <c r="I46" s="2" t="s">
        <v>23</v>
      </c>
      <c r="J46" s="2">
        <v>3</v>
      </c>
      <c r="K46" s="16">
        <f t="shared" si="0"/>
        <v>1.3215859030837005</v>
      </c>
    </row>
    <row r="47" spans="1:12" ht="32" customHeight="1" x14ac:dyDescent="0.2">
      <c r="A47" s="44"/>
      <c r="B47" s="44"/>
      <c r="C47" s="8" t="s">
        <v>154</v>
      </c>
      <c r="D47" s="13"/>
      <c r="F47" s="8" t="s">
        <v>74</v>
      </c>
      <c r="G47" s="2" t="s">
        <v>199</v>
      </c>
      <c r="H47" s="2" t="s">
        <v>23</v>
      </c>
      <c r="I47" s="2" t="s">
        <v>23</v>
      </c>
      <c r="J47" s="2">
        <v>3</v>
      </c>
      <c r="K47" s="16">
        <f t="shared" si="0"/>
        <v>1.3215859030837005</v>
      </c>
    </row>
    <row r="48" spans="1:12" ht="29" customHeight="1" x14ac:dyDescent="0.2">
      <c r="A48" s="2" t="s">
        <v>8</v>
      </c>
      <c r="B48" s="6" t="s">
        <v>103</v>
      </c>
      <c r="C48" s="8" t="s">
        <v>65</v>
      </c>
      <c r="D48" s="13"/>
      <c r="F48" s="8" t="s">
        <v>76</v>
      </c>
      <c r="G48" s="2" t="s">
        <v>77</v>
      </c>
      <c r="H48" s="2" t="s">
        <v>23</v>
      </c>
      <c r="I48" s="2" t="s">
        <v>23</v>
      </c>
      <c r="J48" s="2">
        <v>5</v>
      </c>
      <c r="K48" s="16">
        <f t="shared" si="0"/>
        <v>2.2026431718061676</v>
      </c>
    </row>
    <row r="49" spans="1:12" ht="17" x14ac:dyDescent="0.2">
      <c r="A49" s="2" t="s">
        <v>91</v>
      </c>
      <c r="B49" s="6" t="s">
        <v>36</v>
      </c>
      <c r="C49" s="8" t="s">
        <v>155</v>
      </c>
      <c r="D49" s="13"/>
      <c r="F49" s="8" t="s">
        <v>79</v>
      </c>
      <c r="G49" s="2" t="s">
        <v>185</v>
      </c>
      <c r="H49" s="2" t="s">
        <v>34</v>
      </c>
      <c r="I49" s="2" t="s">
        <v>34</v>
      </c>
      <c r="J49" s="2">
        <v>3</v>
      </c>
      <c r="K49" s="16">
        <f t="shared" si="0"/>
        <v>1.3215859030837005</v>
      </c>
    </row>
    <row r="50" spans="1:12" ht="34" x14ac:dyDescent="0.2">
      <c r="A50" s="2" t="s">
        <v>14</v>
      </c>
      <c r="B50" s="6" t="s">
        <v>104</v>
      </c>
      <c r="C50" s="8" t="s">
        <v>68</v>
      </c>
      <c r="D50" s="13"/>
      <c r="E50" s="25"/>
      <c r="F50" s="26" t="s">
        <v>81</v>
      </c>
      <c r="G50" s="10" t="s">
        <v>185</v>
      </c>
      <c r="H50" s="10" t="s">
        <v>41</v>
      </c>
      <c r="I50" s="10" t="s">
        <v>23</v>
      </c>
      <c r="J50" s="10">
        <v>3</v>
      </c>
      <c r="K50" s="28">
        <f t="shared" si="0"/>
        <v>1.3215859030837005</v>
      </c>
      <c r="L50" s="30" t="s">
        <v>175</v>
      </c>
    </row>
    <row r="51" spans="1:12" ht="34" x14ac:dyDescent="0.2">
      <c r="A51" s="44" t="s">
        <v>9</v>
      </c>
      <c r="B51" s="44" t="s">
        <v>193</v>
      </c>
      <c r="C51" s="8" t="s">
        <v>195</v>
      </c>
      <c r="D51" s="13"/>
      <c r="J51" s="20">
        <f>SUM(J4:J50)-J18-J19-J25-J26-J37-J38</f>
        <v>227</v>
      </c>
      <c r="K51" s="16">
        <f t="shared" si="0"/>
        <v>100</v>
      </c>
    </row>
    <row r="52" spans="1:12" ht="30" x14ac:dyDescent="0.2">
      <c r="A52" s="44"/>
      <c r="B52" s="44"/>
      <c r="C52" s="4" t="s">
        <v>194</v>
      </c>
      <c r="D52" s="13"/>
      <c r="J52" s="15" t="s">
        <v>112</v>
      </c>
      <c r="K52" s="3"/>
    </row>
    <row r="53" spans="1:12" ht="34" x14ac:dyDescent="0.2">
      <c r="A53" s="2" t="s">
        <v>12</v>
      </c>
      <c r="B53" s="6" t="s">
        <v>105</v>
      </c>
      <c r="C53" s="4" t="s">
        <v>73</v>
      </c>
      <c r="D53" s="13"/>
    </row>
    <row r="54" spans="1:12" ht="34" customHeight="1" x14ac:dyDescent="0.2">
      <c r="A54" s="2" t="s">
        <v>10</v>
      </c>
      <c r="B54" s="6" t="s">
        <v>106</v>
      </c>
      <c r="C54" s="8" t="s">
        <v>75</v>
      </c>
      <c r="D54" s="13"/>
    </row>
    <row r="55" spans="1:12" ht="17" x14ac:dyDescent="0.2">
      <c r="A55" s="2" t="s">
        <v>15</v>
      </c>
      <c r="B55" s="6" t="s">
        <v>36</v>
      </c>
      <c r="C55" s="8" t="s">
        <v>78</v>
      </c>
      <c r="D55" s="13"/>
    </row>
    <row r="56" spans="1:12" ht="17" x14ac:dyDescent="0.2">
      <c r="A56" s="2" t="s">
        <v>16</v>
      </c>
      <c r="B56" s="6" t="s">
        <v>36</v>
      </c>
      <c r="C56" s="8" t="s">
        <v>80</v>
      </c>
      <c r="D56" s="13"/>
    </row>
    <row r="57" spans="1:12" ht="34" customHeight="1" x14ac:dyDescent="0.2">
      <c r="D57" s="13"/>
    </row>
    <row r="58" spans="1:12" x14ac:dyDescent="0.2">
      <c r="D58" s="13"/>
    </row>
    <row r="59" spans="1:12" x14ac:dyDescent="0.2">
      <c r="D59" s="13"/>
    </row>
    <row r="60" spans="1:12" x14ac:dyDescent="0.2">
      <c r="D60" s="13"/>
    </row>
    <row r="61" spans="1:12" x14ac:dyDescent="0.2">
      <c r="D61" s="13"/>
    </row>
    <row r="62" spans="1:12" x14ac:dyDescent="0.2">
      <c r="D62" s="13"/>
    </row>
    <row r="63" spans="1:12" x14ac:dyDescent="0.2">
      <c r="D63" s="13"/>
    </row>
    <row r="64" spans="1:12" ht="49" customHeight="1" x14ac:dyDescent="0.2">
      <c r="D64" s="13"/>
    </row>
    <row r="65" spans="4:12" x14ac:dyDescent="0.2">
      <c r="D65" s="13"/>
    </row>
    <row r="66" spans="4:12" x14ac:dyDescent="0.2">
      <c r="D66" s="13"/>
    </row>
    <row r="67" spans="4:12" x14ac:dyDescent="0.2">
      <c r="D67" s="13"/>
    </row>
    <row r="68" spans="4:12" x14ac:dyDescent="0.2">
      <c r="D68" s="13"/>
    </row>
    <row r="69" spans="4:12" x14ac:dyDescent="0.2">
      <c r="D69" s="13"/>
    </row>
    <row r="70" spans="4:12" x14ac:dyDescent="0.2">
      <c r="D70" s="13"/>
    </row>
    <row r="71" spans="4:12" x14ac:dyDescent="0.2">
      <c r="D71" s="13"/>
    </row>
    <row r="72" spans="4:12" x14ac:dyDescent="0.2">
      <c r="D72" s="13"/>
    </row>
    <row r="73" spans="4:12" x14ac:dyDescent="0.2">
      <c r="D73" s="13"/>
    </row>
    <row r="74" spans="4:12" x14ac:dyDescent="0.2">
      <c r="D74" s="13"/>
    </row>
    <row r="75" spans="4:12" x14ac:dyDescent="0.2">
      <c r="D75" s="13"/>
    </row>
    <row r="76" spans="4:12" x14ac:dyDescent="0.2">
      <c r="D76" s="13"/>
    </row>
    <row r="77" spans="4:12" x14ac:dyDescent="0.2">
      <c r="L77" s="5"/>
    </row>
    <row r="78" spans="4:12" ht="43" customHeight="1" x14ac:dyDescent="0.2"/>
  </sheetData>
  <mergeCells count="41">
    <mergeCell ref="B23:B24"/>
    <mergeCell ref="A23:A24"/>
    <mergeCell ref="A25:A28"/>
    <mergeCell ref="B1:J1"/>
    <mergeCell ref="B7:B8"/>
    <mergeCell ref="A7:A8"/>
    <mergeCell ref="B10:B11"/>
    <mergeCell ref="A10:A11"/>
    <mergeCell ref="J2:K2"/>
    <mergeCell ref="L18:L19"/>
    <mergeCell ref="A2:A3"/>
    <mergeCell ref="F2:F3"/>
    <mergeCell ref="G2:G3"/>
    <mergeCell ref="E2:E3"/>
    <mergeCell ref="C2:C3"/>
    <mergeCell ref="B2:B3"/>
    <mergeCell ref="H2:H3"/>
    <mergeCell ref="I2:I3"/>
    <mergeCell ref="B12:B14"/>
    <mergeCell ref="A12:A14"/>
    <mergeCell ref="B15:B17"/>
    <mergeCell ref="A15:A17"/>
    <mergeCell ref="B18:B22"/>
    <mergeCell ref="A18:A22"/>
    <mergeCell ref="C18:C19"/>
    <mergeCell ref="A51:A52"/>
    <mergeCell ref="B51:B52"/>
    <mergeCell ref="L37:L38"/>
    <mergeCell ref="C27:C28"/>
    <mergeCell ref="L25:L26"/>
    <mergeCell ref="A35:A37"/>
    <mergeCell ref="B35:B37"/>
    <mergeCell ref="B39:B41"/>
    <mergeCell ref="A39:A41"/>
    <mergeCell ref="B45:B47"/>
    <mergeCell ref="A45:A47"/>
    <mergeCell ref="B25:B28"/>
    <mergeCell ref="A29:A30"/>
    <mergeCell ref="B29:B30"/>
    <mergeCell ref="B33:B34"/>
    <mergeCell ref="A33:A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A706-6AF4-0244-994F-33DD0EF3B869}">
  <dimension ref="A1:M10"/>
  <sheetViews>
    <sheetView zoomScale="125" workbookViewId="0">
      <selection activeCell="B17" sqref="B17"/>
    </sheetView>
  </sheetViews>
  <sheetFormatPr baseColWidth="10" defaultRowHeight="16" x14ac:dyDescent="0.2"/>
  <cols>
    <col min="5" max="5" width="16.33203125" customWidth="1"/>
    <col min="6" max="6" width="16.83203125" customWidth="1"/>
    <col min="11" max="11" width="15.6640625" customWidth="1"/>
  </cols>
  <sheetData>
    <row r="1" spans="1:13" x14ac:dyDescent="0.2">
      <c r="A1" t="s">
        <v>207</v>
      </c>
      <c r="B1">
        <v>7</v>
      </c>
      <c r="E1" t="s">
        <v>250</v>
      </c>
      <c r="F1" t="s">
        <v>188</v>
      </c>
      <c r="G1" t="s">
        <v>251</v>
      </c>
      <c r="H1" t="s">
        <v>252</v>
      </c>
      <c r="K1" t="s">
        <v>188</v>
      </c>
      <c r="L1" t="s">
        <v>230</v>
      </c>
      <c r="M1" t="s">
        <v>209</v>
      </c>
    </row>
    <row r="2" spans="1:13" x14ac:dyDescent="0.2">
      <c r="A2" t="s">
        <v>4</v>
      </c>
      <c r="E2" t="s">
        <v>253</v>
      </c>
      <c r="F2" t="s">
        <v>24</v>
      </c>
      <c r="G2">
        <v>4</v>
      </c>
      <c r="K2" t="s">
        <v>115</v>
      </c>
      <c r="L2" s="43">
        <f t="shared" ref="L2:L9" si="0">M2/25*100</f>
        <v>4</v>
      </c>
      <c r="M2">
        <v>1</v>
      </c>
    </row>
    <row r="3" spans="1:13" x14ac:dyDescent="0.2">
      <c r="A3" t="s">
        <v>246</v>
      </c>
      <c r="E3" t="s">
        <v>187</v>
      </c>
      <c r="F3" t="s">
        <v>187</v>
      </c>
      <c r="G3">
        <v>1</v>
      </c>
      <c r="K3" t="s">
        <v>54</v>
      </c>
      <c r="L3" s="43">
        <f t="shared" si="0"/>
        <v>4</v>
      </c>
      <c r="M3">
        <v>1</v>
      </c>
    </row>
    <row r="4" spans="1:13" x14ac:dyDescent="0.2">
      <c r="A4" t="s">
        <v>6</v>
      </c>
      <c r="E4" t="s">
        <v>254</v>
      </c>
      <c r="F4" t="s">
        <v>115</v>
      </c>
      <c r="G4">
        <v>1</v>
      </c>
      <c r="K4" t="s">
        <v>261</v>
      </c>
      <c r="L4" s="43">
        <f t="shared" si="0"/>
        <v>8</v>
      </c>
      <c r="M4">
        <v>2</v>
      </c>
    </row>
    <row r="5" spans="1:13" x14ac:dyDescent="0.2">
      <c r="A5" t="s">
        <v>7</v>
      </c>
      <c r="E5" t="s">
        <v>255</v>
      </c>
      <c r="F5" t="s">
        <v>7</v>
      </c>
      <c r="G5">
        <v>8</v>
      </c>
      <c r="K5" t="s">
        <v>187</v>
      </c>
      <c r="L5" s="43">
        <f t="shared" si="0"/>
        <v>12</v>
      </c>
      <c r="M5">
        <v>3</v>
      </c>
    </row>
    <row r="6" spans="1:13" x14ac:dyDescent="0.2">
      <c r="A6" t="s">
        <v>247</v>
      </c>
      <c r="E6" t="s">
        <v>256</v>
      </c>
      <c r="F6" t="s">
        <v>54</v>
      </c>
      <c r="G6">
        <v>1</v>
      </c>
      <c r="K6" t="s">
        <v>24</v>
      </c>
      <c r="L6" s="43">
        <f t="shared" si="0"/>
        <v>16</v>
      </c>
      <c r="M6">
        <v>4</v>
      </c>
    </row>
    <row r="7" spans="1:13" x14ac:dyDescent="0.2">
      <c r="A7" t="s">
        <v>248</v>
      </c>
      <c r="E7" t="s">
        <v>257</v>
      </c>
      <c r="F7" t="s">
        <v>185</v>
      </c>
      <c r="G7">
        <v>3</v>
      </c>
      <c r="K7" t="s">
        <v>185</v>
      </c>
      <c r="L7" s="43">
        <f t="shared" si="0"/>
        <v>24</v>
      </c>
      <c r="M7">
        <v>6</v>
      </c>
    </row>
    <row r="8" spans="1:13" x14ac:dyDescent="0.2">
      <c r="A8" t="s">
        <v>249</v>
      </c>
      <c r="E8" t="s">
        <v>258</v>
      </c>
      <c r="F8" t="s">
        <v>185</v>
      </c>
      <c r="G8">
        <v>3</v>
      </c>
      <c r="K8" t="s">
        <v>7</v>
      </c>
      <c r="L8" s="43">
        <f t="shared" si="0"/>
        <v>32</v>
      </c>
      <c r="M8">
        <v>8</v>
      </c>
    </row>
    <row r="9" spans="1:13" x14ac:dyDescent="0.2">
      <c r="A9" t="s">
        <v>3</v>
      </c>
      <c r="E9" t="s">
        <v>259</v>
      </c>
      <c r="F9" t="s">
        <v>261</v>
      </c>
      <c r="G9">
        <v>2</v>
      </c>
      <c r="L9" s="43">
        <f t="shared" si="0"/>
        <v>100</v>
      </c>
      <c r="M9">
        <f>SUM(M2:M8)</f>
        <v>25</v>
      </c>
    </row>
    <row r="10" spans="1:13" x14ac:dyDescent="0.2">
      <c r="E10" t="s">
        <v>260</v>
      </c>
      <c r="F10" t="s">
        <v>187</v>
      </c>
      <c r="G10">
        <v>2</v>
      </c>
    </row>
  </sheetData>
  <sortState xmlns:xlrd2="http://schemas.microsoft.com/office/spreadsheetml/2017/richdata2" ref="L2:M8">
    <sortCondition ref="L1:L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AB425-3856-C24C-9277-EDE3287128FE}">
  <dimension ref="A1:G30"/>
  <sheetViews>
    <sheetView zoomScaleNormal="111" workbookViewId="0">
      <selection activeCell="C30" sqref="C30"/>
    </sheetView>
  </sheetViews>
  <sheetFormatPr baseColWidth="10" defaultRowHeight="16" x14ac:dyDescent="0.2"/>
  <cols>
    <col min="1" max="1" width="28.1640625" customWidth="1"/>
    <col min="2" max="2" width="24" customWidth="1"/>
    <col min="3" max="3" width="18.6640625" customWidth="1"/>
    <col min="5" max="5" width="24.83203125" customWidth="1"/>
    <col min="6" max="6" width="16.83203125" customWidth="1"/>
    <col min="7" max="7" width="11.1640625" customWidth="1"/>
  </cols>
  <sheetData>
    <row r="1" spans="1:3" x14ac:dyDescent="0.2">
      <c r="A1" s="1" t="s">
        <v>204</v>
      </c>
      <c r="B1" s="1" t="s">
        <v>211</v>
      </c>
    </row>
    <row r="2" spans="1:3" x14ac:dyDescent="0.2">
      <c r="A2" t="s">
        <v>206</v>
      </c>
      <c r="B2" s="34">
        <f>C2/45*100</f>
        <v>53.333333333333336</v>
      </c>
      <c r="C2">
        <v>24</v>
      </c>
    </row>
    <row r="3" spans="1:3" x14ac:dyDescent="0.2">
      <c r="A3" t="s">
        <v>205</v>
      </c>
      <c r="B3" s="34">
        <f t="shared" ref="B3:B5" si="0">C3/45*100</f>
        <v>28.888888888888886</v>
      </c>
      <c r="C3">
        <v>13</v>
      </c>
    </row>
    <row r="4" spans="1:3" x14ac:dyDescent="0.2">
      <c r="A4" t="s">
        <v>207</v>
      </c>
      <c r="B4" s="34">
        <f t="shared" si="0"/>
        <v>17.777777777777779</v>
      </c>
      <c r="C4">
        <v>8</v>
      </c>
    </row>
    <row r="5" spans="1:3" x14ac:dyDescent="0.2">
      <c r="A5" t="s">
        <v>208</v>
      </c>
      <c r="B5" s="34">
        <f t="shared" si="0"/>
        <v>100</v>
      </c>
      <c r="C5">
        <f>SUM(C2:C4)</f>
        <v>45</v>
      </c>
    </row>
    <row r="9" spans="1:3" ht="17" customHeight="1" x14ac:dyDescent="0.2">
      <c r="A9" s="39" t="s">
        <v>223</v>
      </c>
      <c r="B9" s="1" t="s">
        <v>224</v>
      </c>
    </row>
    <row r="10" spans="1:3" ht="17" customHeight="1" x14ac:dyDescent="0.2">
      <c r="A10" t="s">
        <v>82</v>
      </c>
      <c r="B10" t="s">
        <v>23</v>
      </c>
    </row>
    <row r="11" spans="1:3" x14ac:dyDescent="0.2">
      <c r="A11" t="s">
        <v>83</v>
      </c>
      <c r="B11" t="s">
        <v>23</v>
      </c>
    </row>
    <row r="12" spans="1:3" x14ac:dyDescent="0.2">
      <c r="A12" t="s">
        <v>2</v>
      </c>
      <c r="B12" t="s">
        <v>213</v>
      </c>
    </row>
    <row r="13" spans="1:3" x14ac:dyDescent="0.2">
      <c r="A13" t="s">
        <v>214</v>
      </c>
      <c r="B13" t="s">
        <v>23</v>
      </c>
    </row>
    <row r="14" spans="1:3" x14ac:dyDescent="0.2">
      <c r="A14" t="s">
        <v>215</v>
      </c>
      <c r="B14" t="s">
        <v>23</v>
      </c>
    </row>
    <row r="15" spans="1:3" x14ac:dyDescent="0.2">
      <c r="A15" t="s">
        <v>11</v>
      </c>
      <c r="B15" t="s">
        <v>23</v>
      </c>
    </row>
    <row r="16" spans="1:3" x14ac:dyDescent="0.2">
      <c r="A16" t="s">
        <v>13</v>
      </c>
      <c r="B16" t="s">
        <v>216</v>
      </c>
    </row>
    <row r="17" spans="1:7" x14ac:dyDescent="0.2">
      <c r="A17" t="s">
        <v>5</v>
      </c>
      <c r="B17" t="s">
        <v>216</v>
      </c>
    </row>
    <row r="18" spans="1:7" x14ac:dyDescent="0.2">
      <c r="A18" t="s">
        <v>8</v>
      </c>
      <c r="B18" t="s">
        <v>23</v>
      </c>
    </row>
    <row r="19" spans="1:7" x14ac:dyDescent="0.2">
      <c r="A19" t="s">
        <v>14</v>
      </c>
      <c r="B19" t="s">
        <v>216</v>
      </c>
    </row>
    <row r="20" spans="1:7" x14ac:dyDescent="0.2">
      <c r="A20" t="s">
        <v>9</v>
      </c>
      <c r="B20" t="s">
        <v>216</v>
      </c>
    </row>
    <row r="21" spans="1:7" x14ac:dyDescent="0.2">
      <c r="A21" t="s">
        <v>12</v>
      </c>
      <c r="B21" t="s">
        <v>216</v>
      </c>
    </row>
    <row r="22" spans="1:7" x14ac:dyDescent="0.2">
      <c r="A22" t="s">
        <v>10</v>
      </c>
      <c r="B22" t="s">
        <v>216</v>
      </c>
    </row>
    <row r="24" spans="1:7" x14ac:dyDescent="0.2">
      <c r="A24" t="s">
        <v>217</v>
      </c>
      <c r="B24" s="34">
        <f>6/13*100</f>
        <v>46.153846153846153</v>
      </c>
      <c r="E24" s="1" t="s">
        <v>219</v>
      </c>
      <c r="F24" s="1" t="s">
        <v>221</v>
      </c>
      <c r="G24" s="1" t="s">
        <v>209</v>
      </c>
    </row>
    <row r="25" spans="1:7" x14ac:dyDescent="0.2">
      <c r="A25" t="s">
        <v>218</v>
      </c>
      <c r="B25" s="34">
        <f>7/13*100</f>
        <v>53.846153846153847</v>
      </c>
      <c r="E25" t="s">
        <v>23</v>
      </c>
      <c r="F25" s="34">
        <f>G25/13*100</f>
        <v>46.153846153846153</v>
      </c>
      <c r="G25">
        <v>6</v>
      </c>
    </row>
    <row r="26" spans="1:7" x14ac:dyDescent="0.2">
      <c r="E26" t="s">
        <v>220</v>
      </c>
      <c r="F26" s="34">
        <f>G26/13*100</f>
        <v>53.846153846153847</v>
      </c>
      <c r="G26">
        <v>7</v>
      </c>
    </row>
    <row r="27" spans="1:7" x14ac:dyDescent="0.2">
      <c r="G27">
        <v>13</v>
      </c>
    </row>
    <row r="29" spans="1:7" x14ac:dyDescent="0.2">
      <c r="C29" s="1"/>
    </row>
    <row r="30" spans="1:7" ht="17" customHeight="1" x14ac:dyDescent="0.2">
      <c r="A30" s="1"/>
      <c r="B30" s="1"/>
      <c r="C3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373F-EAB0-ED4B-B94E-D8CFB6445D1D}">
  <dimension ref="A1:N105"/>
  <sheetViews>
    <sheetView zoomScale="94" workbookViewId="0">
      <selection activeCell="I26" sqref="I26"/>
    </sheetView>
  </sheetViews>
  <sheetFormatPr baseColWidth="10" defaultRowHeight="16" x14ac:dyDescent="0.2"/>
  <cols>
    <col min="1" max="3" width="15.33203125" customWidth="1"/>
    <col min="6" max="6" width="13.33203125" customWidth="1"/>
    <col min="7" max="7" width="18.83203125" customWidth="1"/>
    <col min="8" max="8" width="11.5" customWidth="1"/>
    <col min="10" max="10" width="19.6640625" customWidth="1"/>
    <col min="14" max="14" width="11.83203125" customWidth="1"/>
    <col min="15" max="15" width="17.5" customWidth="1"/>
    <col min="16" max="17" width="11.6640625" bestFit="1" customWidth="1"/>
  </cols>
  <sheetData>
    <row r="1" spans="1:14" ht="34" customHeight="1" x14ac:dyDescent="0.2">
      <c r="A1" s="47" t="s">
        <v>164</v>
      </c>
      <c r="B1" s="47" t="s">
        <v>190</v>
      </c>
      <c r="C1" s="47" t="s">
        <v>188</v>
      </c>
      <c r="D1" s="49" t="s">
        <v>191</v>
      </c>
      <c r="E1" s="49" t="s">
        <v>192</v>
      </c>
      <c r="F1" s="24" t="s">
        <v>203</v>
      </c>
      <c r="G1" s="24" t="s">
        <v>113</v>
      </c>
    </row>
    <row r="2" spans="1:14" x14ac:dyDescent="0.2">
      <c r="A2" s="48"/>
      <c r="B2" s="48"/>
      <c r="C2" s="48"/>
      <c r="D2" s="50"/>
      <c r="E2" s="50"/>
      <c r="F2" s="58" t="s">
        <v>243</v>
      </c>
      <c r="G2" s="58"/>
    </row>
    <row r="3" spans="1:14" ht="34" x14ac:dyDescent="0.2">
      <c r="A3" s="7" t="s">
        <v>20</v>
      </c>
      <c r="B3" s="8" t="s">
        <v>19</v>
      </c>
      <c r="C3" s="9" t="s">
        <v>24</v>
      </c>
      <c r="D3" s="9" t="s">
        <v>23</v>
      </c>
      <c r="E3" s="9" t="s">
        <v>23</v>
      </c>
      <c r="F3" s="2">
        <v>11</v>
      </c>
      <c r="G3" s="16">
        <f>F3/102*100</f>
        <v>10.784313725490197</v>
      </c>
      <c r="K3" s="56" t="s">
        <v>227</v>
      </c>
      <c r="L3" s="56"/>
      <c r="M3" s="56"/>
      <c r="N3" s="56"/>
    </row>
    <row r="4" spans="1:14" ht="34" x14ac:dyDescent="0.2">
      <c r="A4" s="33" t="s">
        <v>20</v>
      </c>
      <c r="B4" s="11" t="s">
        <v>63</v>
      </c>
      <c r="C4" s="10" t="s">
        <v>119</v>
      </c>
      <c r="D4" s="10" t="s">
        <v>162</v>
      </c>
      <c r="E4" s="10" t="s">
        <v>34</v>
      </c>
      <c r="F4" s="27">
        <v>1</v>
      </c>
      <c r="G4" s="16">
        <f t="shared" ref="G4:G15" si="0">F4/102*100</f>
        <v>0.98039215686274506</v>
      </c>
      <c r="J4" s="3"/>
      <c r="K4" s="56" t="s">
        <v>230</v>
      </c>
      <c r="L4" s="56"/>
    </row>
    <row r="5" spans="1:14" ht="17" x14ac:dyDescent="0.2">
      <c r="A5" s="7" t="s">
        <v>21</v>
      </c>
      <c r="B5" s="8" t="s">
        <v>42</v>
      </c>
      <c r="C5" s="2" t="s">
        <v>115</v>
      </c>
      <c r="D5" s="2" t="s">
        <v>23</v>
      </c>
      <c r="E5" s="2" t="s">
        <v>23</v>
      </c>
      <c r="F5" s="2">
        <v>15</v>
      </c>
      <c r="G5" s="16">
        <f t="shared" si="0"/>
        <v>14.705882352941178</v>
      </c>
      <c r="J5" s="3" t="s">
        <v>225</v>
      </c>
      <c r="K5" s="40" t="s">
        <v>23</v>
      </c>
      <c r="L5" s="40" t="s">
        <v>34</v>
      </c>
    </row>
    <row r="6" spans="1:14" ht="17" x14ac:dyDescent="0.2">
      <c r="A6" s="33" t="s">
        <v>21</v>
      </c>
      <c r="B6" s="8" t="s">
        <v>39</v>
      </c>
      <c r="C6" s="2" t="s">
        <v>115</v>
      </c>
      <c r="D6" s="2" t="s">
        <v>34</v>
      </c>
      <c r="E6" s="2" t="s">
        <v>34</v>
      </c>
      <c r="F6" s="2">
        <v>14</v>
      </c>
      <c r="G6" s="16">
        <f t="shared" si="0"/>
        <v>13.725490196078432</v>
      </c>
      <c r="J6" s="2" t="s">
        <v>226</v>
      </c>
      <c r="K6" s="34">
        <f>G3</f>
        <v>10.784313725490197</v>
      </c>
      <c r="L6" s="34">
        <f>G4</f>
        <v>0.98039215686274506</v>
      </c>
    </row>
    <row r="7" spans="1:14" ht="17" x14ac:dyDescent="0.2">
      <c r="A7" s="33" t="s">
        <v>21</v>
      </c>
      <c r="B7" s="8" t="s">
        <v>46</v>
      </c>
      <c r="C7" s="2" t="s">
        <v>115</v>
      </c>
      <c r="D7" s="2" t="s">
        <v>23</v>
      </c>
      <c r="E7" s="2" t="s">
        <v>23</v>
      </c>
      <c r="F7" s="2">
        <v>12</v>
      </c>
      <c r="G7" s="16">
        <f t="shared" si="0"/>
        <v>11.76470588235294</v>
      </c>
      <c r="J7" s="2" t="s">
        <v>228</v>
      </c>
      <c r="K7" s="34">
        <f>G5+G7+G8+G9</f>
        <v>40.196078431372555</v>
      </c>
      <c r="L7" s="34">
        <f>G6</f>
        <v>13.725490196078432</v>
      </c>
    </row>
    <row r="8" spans="1:14" ht="34" x14ac:dyDescent="0.2">
      <c r="A8" s="33" t="s">
        <v>21</v>
      </c>
      <c r="B8" s="8" t="s">
        <v>69</v>
      </c>
      <c r="C8" s="2" t="s">
        <v>116</v>
      </c>
      <c r="D8" s="2" t="s">
        <v>23</v>
      </c>
      <c r="E8" s="2" t="s">
        <v>23</v>
      </c>
      <c r="F8" s="2">
        <v>9</v>
      </c>
      <c r="G8" s="16">
        <f t="shared" si="0"/>
        <v>8.8235294117647065</v>
      </c>
      <c r="J8" s="2" t="s">
        <v>229</v>
      </c>
      <c r="K8" s="34">
        <f>G11+G12+G14</f>
        <v>6.8627450980392153</v>
      </c>
      <c r="L8" s="34">
        <f>G10+G13</f>
        <v>27.450980392156865</v>
      </c>
    </row>
    <row r="9" spans="1:14" ht="17" x14ac:dyDescent="0.2">
      <c r="A9" s="33" t="s">
        <v>21</v>
      </c>
      <c r="B9" s="11" t="s">
        <v>55</v>
      </c>
      <c r="C9" s="10" t="s">
        <v>115</v>
      </c>
      <c r="D9" s="10" t="s">
        <v>23</v>
      </c>
      <c r="E9" s="10" t="s">
        <v>23</v>
      </c>
      <c r="F9" s="27">
        <v>5</v>
      </c>
      <c r="G9" s="16">
        <f t="shared" si="0"/>
        <v>4.9019607843137258</v>
      </c>
      <c r="J9" s="8" t="s">
        <v>208</v>
      </c>
      <c r="K9" s="41">
        <f>K6+K7+K8</f>
        <v>57.843137254901961</v>
      </c>
      <c r="L9" s="41">
        <f>L6+L7+L8</f>
        <v>42.156862745098039</v>
      </c>
    </row>
    <row r="10" spans="1:14" ht="17" x14ac:dyDescent="0.2">
      <c r="A10" s="7" t="s">
        <v>32</v>
      </c>
      <c r="B10" s="8" t="s">
        <v>37</v>
      </c>
      <c r="C10" s="2" t="s">
        <v>120</v>
      </c>
      <c r="D10" s="2" t="s">
        <v>34</v>
      </c>
      <c r="E10" s="2" t="s">
        <v>34</v>
      </c>
      <c r="F10" s="2">
        <v>27</v>
      </c>
      <c r="G10" s="16">
        <f t="shared" si="0"/>
        <v>26.47058823529412</v>
      </c>
      <c r="K10" s="55">
        <f>K9+L9</f>
        <v>100</v>
      </c>
      <c r="L10" s="57"/>
    </row>
    <row r="11" spans="1:14" ht="34" x14ac:dyDescent="0.2">
      <c r="A11" s="33" t="s">
        <v>32</v>
      </c>
      <c r="B11" s="8" t="s">
        <v>33</v>
      </c>
      <c r="C11" s="2" t="s">
        <v>234</v>
      </c>
      <c r="D11" s="2" t="s">
        <v>169</v>
      </c>
      <c r="E11" s="2" t="s">
        <v>23</v>
      </c>
      <c r="F11" s="2">
        <v>3</v>
      </c>
      <c r="G11" s="16">
        <f t="shared" si="0"/>
        <v>2.9411764705882351</v>
      </c>
    </row>
    <row r="12" spans="1:14" ht="17" x14ac:dyDescent="0.2">
      <c r="A12" s="33" t="s">
        <v>32</v>
      </c>
      <c r="B12" s="8" t="s">
        <v>130</v>
      </c>
      <c r="C12" s="2" t="s">
        <v>163</v>
      </c>
      <c r="D12" s="4" t="s">
        <v>23</v>
      </c>
      <c r="E12" s="4" t="s">
        <v>23</v>
      </c>
      <c r="F12" s="4">
        <v>3</v>
      </c>
      <c r="G12" s="16">
        <f t="shared" si="0"/>
        <v>2.9411764705882351</v>
      </c>
    </row>
    <row r="13" spans="1:14" ht="17" x14ac:dyDescent="0.2">
      <c r="A13" s="33" t="s">
        <v>32</v>
      </c>
      <c r="B13" s="8" t="s">
        <v>47</v>
      </c>
      <c r="C13" s="2" t="s">
        <v>117</v>
      </c>
      <c r="D13" s="2" t="s">
        <v>34</v>
      </c>
      <c r="E13" s="2" t="s">
        <v>34</v>
      </c>
      <c r="F13" s="2">
        <v>1</v>
      </c>
      <c r="G13" s="16">
        <f t="shared" si="0"/>
        <v>0.98039215686274506</v>
      </c>
    </row>
    <row r="14" spans="1:14" ht="17" x14ac:dyDescent="0.2">
      <c r="A14" s="33" t="s">
        <v>32</v>
      </c>
      <c r="B14" s="11" t="s">
        <v>129</v>
      </c>
      <c r="C14" s="2" t="s">
        <v>117</v>
      </c>
      <c r="D14" s="10" t="s">
        <v>23</v>
      </c>
      <c r="E14" s="10" t="s">
        <v>23</v>
      </c>
      <c r="F14" s="27">
        <v>1</v>
      </c>
      <c r="G14" s="16">
        <f t="shared" si="0"/>
        <v>0.98039215686274506</v>
      </c>
    </row>
    <row r="15" spans="1:14" x14ac:dyDescent="0.2">
      <c r="A15" s="22"/>
      <c r="B15" s="2"/>
      <c r="C15" s="2"/>
      <c r="D15" s="2"/>
      <c r="E15" s="2"/>
      <c r="F15" s="20">
        <f>SUM(F3:F14)</f>
        <v>102</v>
      </c>
      <c r="G15" s="16">
        <f t="shared" si="0"/>
        <v>100</v>
      </c>
    </row>
    <row r="16" spans="1:14" ht="45" x14ac:dyDescent="0.2">
      <c r="A16" s="22"/>
      <c r="B16" s="2"/>
      <c r="C16" s="2"/>
      <c r="D16" s="2"/>
      <c r="E16" s="2"/>
      <c r="F16" s="15" t="s">
        <v>112</v>
      </c>
      <c r="G16" s="3"/>
    </row>
    <row r="19" spans="1:14" ht="27" x14ac:dyDescent="0.2">
      <c r="A19" s="47" t="s">
        <v>164</v>
      </c>
      <c r="B19" s="47" t="s">
        <v>190</v>
      </c>
      <c r="C19" s="47" t="s">
        <v>188</v>
      </c>
      <c r="D19" s="49" t="s">
        <v>191</v>
      </c>
      <c r="E19" s="49" t="s">
        <v>192</v>
      </c>
      <c r="F19" s="59" t="s">
        <v>268</v>
      </c>
      <c r="G19" s="60"/>
      <c r="K19" s="56" t="s">
        <v>227</v>
      </c>
      <c r="L19" s="56"/>
      <c r="M19" s="56"/>
      <c r="N19" s="56"/>
    </row>
    <row r="20" spans="1:14" ht="40" x14ac:dyDescent="0.2">
      <c r="A20" s="48"/>
      <c r="B20" s="48"/>
      <c r="C20" s="48"/>
      <c r="D20" s="50"/>
      <c r="E20" s="50"/>
      <c r="F20" s="24" t="s">
        <v>203</v>
      </c>
      <c r="G20" s="24" t="s">
        <v>113</v>
      </c>
      <c r="J20" s="3"/>
      <c r="K20" s="56" t="s">
        <v>230</v>
      </c>
      <c r="L20" s="56"/>
    </row>
    <row r="21" spans="1:14" ht="34" x14ac:dyDescent="0.2">
      <c r="A21" s="7" t="s">
        <v>183</v>
      </c>
      <c r="B21" s="8" t="s">
        <v>56</v>
      </c>
      <c r="C21" s="2" t="s">
        <v>54</v>
      </c>
      <c r="D21" s="2" t="s">
        <v>169</v>
      </c>
      <c r="E21" s="2" t="s">
        <v>23</v>
      </c>
      <c r="F21" s="2">
        <v>11</v>
      </c>
      <c r="G21" s="16">
        <f>F21/125*100</f>
        <v>8.7999999999999989</v>
      </c>
      <c r="J21" s="3" t="s">
        <v>269</v>
      </c>
      <c r="K21" s="40" t="s">
        <v>23</v>
      </c>
      <c r="L21" s="40" t="s">
        <v>34</v>
      </c>
    </row>
    <row r="22" spans="1:14" ht="17" x14ac:dyDescent="0.2">
      <c r="A22" s="33" t="s">
        <v>183</v>
      </c>
      <c r="B22" s="8" t="s">
        <v>156</v>
      </c>
      <c r="C22" s="2" t="s">
        <v>54</v>
      </c>
      <c r="D22" s="2" t="s">
        <v>23</v>
      </c>
      <c r="E22" s="2" t="s">
        <v>23</v>
      </c>
      <c r="F22" s="2">
        <v>9</v>
      </c>
      <c r="G22" s="16">
        <f t="shared" ref="G22:G50" si="1">F22/125*100</f>
        <v>7.1999999999999993</v>
      </c>
      <c r="J22" s="2"/>
      <c r="K22" s="34">
        <f>SUM(G21:G22)+SUM(G25)+SUM(G27:G31)+SUM(G33:G37)+SUM(G41:G42)+SUM(G44:G45)+SUM(G48)</f>
        <v>66.399999999999991</v>
      </c>
      <c r="L22" s="34">
        <f>G23+G24+G26+G32+G38+G39+G40+G43+G46+G47+G49</f>
        <v>33.599999999999994</v>
      </c>
    </row>
    <row r="23" spans="1:14" ht="17" x14ac:dyDescent="0.2">
      <c r="A23" s="33" t="s">
        <v>183</v>
      </c>
      <c r="B23" s="8" t="s">
        <v>158</v>
      </c>
      <c r="C23" s="2" t="s">
        <v>7</v>
      </c>
      <c r="D23" s="2" t="s">
        <v>162</v>
      </c>
      <c r="E23" s="2" t="s">
        <v>34</v>
      </c>
      <c r="F23" s="2">
        <v>8</v>
      </c>
      <c r="G23" s="16">
        <f t="shared" si="1"/>
        <v>6.4</v>
      </c>
      <c r="J23" s="8" t="s">
        <v>208</v>
      </c>
      <c r="K23" s="55">
        <f>K22+L22</f>
        <v>99.999999999999986</v>
      </c>
      <c r="L23" s="55"/>
    </row>
    <row r="24" spans="1:14" ht="17" x14ac:dyDescent="0.2">
      <c r="A24" s="33" t="s">
        <v>183</v>
      </c>
      <c r="B24" s="8" t="s">
        <v>58</v>
      </c>
      <c r="C24" s="2" t="s">
        <v>54</v>
      </c>
      <c r="D24" s="2" t="s">
        <v>34</v>
      </c>
      <c r="E24" s="2" t="s">
        <v>34</v>
      </c>
      <c r="F24" s="2">
        <v>7</v>
      </c>
      <c r="G24" s="16">
        <f t="shared" si="1"/>
        <v>5.6000000000000005</v>
      </c>
      <c r="J24" s="2"/>
      <c r="K24" s="34"/>
      <c r="L24" s="34"/>
    </row>
    <row r="25" spans="1:14" ht="17" x14ac:dyDescent="0.2">
      <c r="A25" s="33" t="s">
        <v>183</v>
      </c>
      <c r="B25" s="8" t="s">
        <v>196</v>
      </c>
      <c r="C25" s="2" t="s">
        <v>7</v>
      </c>
      <c r="D25" s="2" t="s">
        <v>23</v>
      </c>
      <c r="E25" s="2" t="s">
        <v>23</v>
      </c>
      <c r="F25" s="2">
        <v>7</v>
      </c>
      <c r="G25" s="16">
        <f t="shared" si="1"/>
        <v>5.6000000000000005</v>
      </c>
      <c r="K25" s="41"/>
      <c r="L25" s="41"/>
    </row>
    <row r="26" spans="1:14" ht="17" x14ac:dyDescent="0.2">
      <c r="A26" s="33" t="s">
        <v>183</v>
      </c>
      <c r="B26" s="8" t="s">
        <v>38</v>
      </c>
      <c r="C26" s="2" t="s">
        <v>184</v>
      </c>
      <c r="D26" s="2" t="s">
        <v>34</v>
      </c>
      <c r="E26" s="2" t="s">
        <v>34</v>
      </c>
      <c r="F26" s="2">
        <v>6</v>
      </c>
      <c r="G26" s="16">
        <f t="shared" si="1"/>
        <v>4.8</v>
      </c>
      <c r="K26" s="55"/>
      <c r="L26" s="57"/>
    </row>
    <row r="27" spans="1:14" ht="17" x14ac:dyDescent="0.2">
      <c r="A27" s="33" t="s">
        <v>183</v>
      </c>
      <c r="B27" s="8" t="s">
        <v>45</v>
      </c>
      <c r="C27" s="2" t="s">
        <v>184</v>
      </c>
      <c r="D27" s="2" t="s">
        <v>41</v>
      </c>
      <c r="E27" s="2" t="s">
        <v>23</v>
      </c>
      <c r="F27" s="2">
        <v>6</v>
      </c>
      <c r="G27" s="16">
        <f t="shared" si="1"/>
        <v>4.8</v>
      </c>
    </row>
    <row r="28" spans="1:14" ht="17" x14ac:dyDescent="0.2">
      <c r="A28" s="33" t="s">
        <v>183</v>
      </c>
      <c r="B28" s="8" t="s">
        <v>171</v>
      </c>
      <c r="C28" s="2" t="s">
        <v>184</v>
      </c>
      <c r="D28" s="2" t="s">
        <v>23</v>
      </c>
      <c r="E28" s="2" t="s">
        <v>23</v>
      </c>
      <c r="F28" s="2">
        <v>5</v>
      </c>
      <c r="G28" s="16">
        <f t="shared" si="1"/>
        <v>4</v>
      </c>
    </row>
    <row r="29" spans="1:14" ht="17" x14ac:dyDescent="0.2">
      <c r="A29" s="33" t="s">
        <v>183</v>
      </c>
      <c r="B29" s="8" t="s">
        <v>53</v>
      </c>
      <c r="C29" s="2" t="s">
        <v>54</v>
      </c>
      <c r="D29" s="2" t="s">
        <v>41</v>
      </c>
      <c r="E29" s="2" t="s">
        <v>23</v>
      </c>
      <c r="F29" s="2">
        <v>5</v>
      </c>
      <c r="G29" s="16">
        <f t="shared" si="1"/>
        <v>4</v>
      </c>
    </row>
    <row r="30" spans="1:14" ht="17" x14ac:dyDescent="0.2">
      <c r="A30" s="33" t="s">
        <v>183</v>
      </c>
      <c r="B30" s="8" t="s">
        <v>76</v>
      </c>
      <c r="C30" s="2" t="s">
        <v>77</v>
      </c>
      <c r="D30" s="2" t="s">
        <v>23</v>
      </c>
      <c r="E30" s="2" t="s">
        <v>23</v>
      </c>
      <c r="F30" s="2">
        <v>5</v>
      </c>
      <c r="G30" s="16">
        <f t="shared" si="1"/>
        <v>4</v>
      </c>
    </row>
    <row r="31" spans="1:14" ht="17" x14ac:dyDescent="0.2">
      <c r="A31" s="33" t="s">
        <v>183</v>
      </c>
      <c r="B31" s="8" t="s">
        <v>31</v>
      </c>
      <c r="C31" s="2" t="s">
        <v>187</v>
      </c>
      <c r="D31" s="2" t="s">
        <v>23</v>
      </c>
      <c r="E31" s="2" t="s">
        <v>23</v>
      </c>
      <c r="F31" s="2">
        <v>4</v>
      </c>
      <c r="G31" s="16">
        <f t="shared" si="1"/>
        <v>3.2</v>
      </c>
    </row>
    <row r="32" spans="1:14" ht="17" x14ac:dyDescent="0.2">
      <c r="A32" s="33" t="s">
        <v>183</v>
      </c>
      <c r="B32" s="8" t="s">
        <v>111</v>
      </c>
      <c r="C32" s="4" t="s">
        <v>24</v>
      </c>
      <c r="D32" s="2" t="s">
        <v>34</v>
      </c>
      <c r="E32" s="2" t="s">
        <v>34</v>
      </c>
      <c r="F32" s="2">
        <v>4</v>
      </c>
      <c r="G32" s="16">
        <f t="shared" si="1"/>
        <v>3.2</v>
      </c>
    </row>
    <row r="33" spans="1:7" ht="17" x14ac:dyDescent="0.2">
      <c r="A33" s="33" t="s">
        <v>183</v>
      </c>
      <c r="B33" s="8" t="s">
        <v>40</v>
      </c>
      <c r="C33" s="2" t="s">
        <v>184</v>
      </c>
      <c r="D33" s="2" t="s">
        <v>41</v>
      </c>
      <c r="E33" s="2" t="s">
        <v>23</v>
      </c>
      <c r="F33" s="2">
        <v>4</v>
      </c>
      <c r="G33" s="16">
        <f t="shared" si="1"/>
        <v>3.2</v>
      </c>
    </row>
    <row r="34" spans="1:7" ht="17" x14ac:dyDescent="0.2">
      <c r="A34" s="33" t="s">
        <v>183</v>
      </c>
      <c r="B34" s="8" t="s">
        <v>66</v>
      </c>
      <c r="C34" s="2" t="s">
        <v>186</v>
      </c>
      <c r="D34" s="2" t="s">
        <v>23</v>
      </c>
      <c r="E34" s="2" t="s">
        <v>23</v>
      </c>
      <c r="F34" s="2">
        <v>4</v>
      </c>
      <c r="G34" s="16">
        <f t="shared" si="1"/>
        <v>3.2</v>
      </c>
    </row>
    <row r="35" spans="1:7" ht="17" x14ac:dyDescent="0.2">
      <c r="A35" s="33" t="s">
        <v>183</v>
      </c>
      <c r="B35" s="8" t="s">
        <v>67</v>
      </c>
      <c r="C35" s="2" t="s">
        <v>186</v>
      </c>
      <c r="D35" s="2" t="s">
        <v>41</v>
      </c>
      <c r="E35" s="2" t="s">
        <v>23</v>
      </c>
      <c r="F35" s="2">
        <v>4</v>
      </c>
      <c r="G35" s="16">
        <f t="shared" si="1"/>
        <v>3.2</v>
      </c>
    </row>
    <row r="36" spans="1:7" ht="17" x14ac:dyDescent="0.2">
      <c r="A36" s="33" t="s">
        <v>183</v>
      </c>
      <c r="B36" s="8" t="s">
        <v>70</v>
      </c>
      <c r="C36" s="2" t="s">
        <v>71</v>
      </c>
      <c r="D36" s="2" t="s">
        <v>23</v>
      </c>
      <c r="E36" s="2" t="s">
        <v>23</v>
      </c>
      <c r="F36" s="2">
        <v>4</v>
      </c>
      <c r="G36" s="16">
        <f t="shared" si="1"/>
        <v>3.2</v>
      </c>
    </row>
    <row r="37" spans="1:7" ht="17" x14ac:dyDescent="0.2">
      <c r="A37" s="33" t="s">
        <v>183</v>
      </c>
      <c r="B37" s="8" t="s">
        <v>28</v>
      </c>
      <c r="C37" s="2" t="s">
        <v>29</v>
      </c>
      <c r="D37" s="2" t="s">
        <v>23</v>
      </c>
      <c r="E37" s="2" t="s">
        <v>23</v>
      </c>
      <c r="F37" s="2">
        <v>3</v>
      </c>
      <c r="G37" s="16">
        <f t="shared" si="1"/>
        <v>2.4</v>
      </c>
    </row>
    <row r="38" spans="1:7" ht="17" x14ac:dyDescent="0.2">
      <c r="A38" s="33" t="s">
        <v>183</v>
      </c>
      <c r="B38" s="8" t="s">
        <v>48</v>
      </c>
      <c r="C38" s="2" t="s">
        <v>54</v>
      </c>
      <c r="D38" s="2" t="s">
        <v>34</v>
      </c>
      <c r="E38" s="2" t="s">
        <v>34</v>
      </c>
      <c r="F38" s="2">
        <v>3</v>
      </c>
      <c r="G38" s="16">
        <f t="shared" si="1"/>
        <v>2.4</v>
      </c>
    </row>
    <row r="39" spans="1:7" ht="17" x14ac:dyDescent="0.2">
      <c r="A39" s="33" t="s">
        <v>183</v>
      </c>
      <c r="B39" s="8" t="s">
        <v>61</v>
      </c>
      <c r="C39" s="2" t="s">
        <v>185</v>
      </c>
      <c r="D39" s="2" t="s">
        <v>34</v>
      </c>
      <c r="E39" s="2" t="s">
        <v>34</v>
      </c>
      <c r="F39" s="2">
        <v>3</v>
      </c>
      <c r="G39" s="16">
        <f t="shared" si="1"/>
        <v>2.4</v>
      </c>
    </row>
    <row r="40" spans="1:7" ht="17" x14ac:dyDescent="0.2">
      <c r="A40" s="33" t="s">
        <v>183</v>
      </c>
      <c r="B40" s="8" t="s">
        <v>64</v>
      </c>
      <c r="C40" s="2" t="s">
        <v>185</v>
      </c>
      <c r="D40" s="2" t="s">
        <v>34</v>
      </c>
      <c r="E40" s="2" t="s">
        <v>34</v>
      </c>
      <c r="F40" s="2">
        <v>3</v>
      </c>
      <c r="G40" s="16">
        <f t="shared" si="1"/>
        <v>2.4</v>
      </c>
    </row>
    <row r="41" spans="1:7" ht="17" x14ac:dyDescent="0.2">
      <c r="A41" s="33" t="s">
        <v>183</v>
      </c>
      <c r="B41" s="8" t="s">
        <v>72</v>
      </c>
      <c r="C41" s="2" t="s">
        <v>7</v>
      </c>
      <c r="D41" s="2" t="s">
        <v>23</v>
      </c>
      <c r="E41" s="2" t="s">
        <v>23</v>
      </c>
      <c r="F41" s="2">
        <v>3</v>
      </c>
      <c r="G41" s="16">
        <f t="shared" si="1"/>
        <v>2.4</v>
      </c>
    </row>
    <row r="42" spans="1:7" ht="17" x14ac:dyDescent="0.2">
      <c r="A42" s="33" t="s">
        <v>183</v>
      </c>
      <c r="B42" s="8" t="s">
        <v>74</v>
      </c>
      <c r="C42" s="2" t="s">
        <v>199</v>
      </c>
      <c r="D42" s="2" t="s">
        <v>23</v>
      </c>
      <c r="E42" s="2" t="s">
        <v>23</v>
      </c>
      <c r="F42" s="2">
        <v>3</v>
      </c>
      <c r="G42" s="16">
        <f t="shared" si="1"/>
        <v>2.4</v>
      </c>
    </row>
    <row r="43" spans="1:7" ht="17" x14ac:dyDescent="0.2">
      <c r="A43" s="33" t="s">
        <v>183</v>
      </c>
      <c r="B43" s="8" t="s">
        <v>79</v>
      </c>
      <c r="C43" s="2" t="s">
        <v>185</v>
      </c>
      <c r="D43" s="2" t="s">
        <v>34</v>
      </c>
      <c r="E43" s="2" t="s">
        <v>34</v>
      </c>
      <c r="F43" s="2">
        <v>3</v>
      </c>
      <c r="G43" s="16">
        <f t="shared" si="1"/>
        <v>2.4</v>
      </c>
    </row>
    <row r="44" spans="1:7" ht="17" x14ac:dyDescent="0.2">
      <c r="A44" s="33" t="s">
        <v>183</v>
      </c>
      <c r="B44" s="8" t="s">
        <v>81</v>
      </c>
      <c r="C44" s="2" t="s">
        <v>185</v>
      </c>
      <c r="D44" s="2" t="s">
        <v>41</v>
      </c>
      <c r="E44" s="2" t="s">
        <v>23</v>
      </c>
      <c r="F44" s="2">
        <v>3</v>
      </c>
      <c r="G44" s="16">
        <f t="shared" si="1"/>
        <v>2.4</v>
      </c>
    </row>
    <row r="45" spans="1:7" ht="34" x14ac:dyDescent="0.2">
      <c r="A45" s="33" t="s">
        <v>183</v>
      </c>
      <c r="B45" s="8" t="s">
        <v>18</v>
      </c>
      <c r="C45" s="2" t="s">
        <v>25</v>
      </c>
      <c r="D45" s="2" t="s">
        <v>23</v>
      </c>
      <c r="E45" s="2" t="s">
        <v>23</v>
      </c>
      <c r="F45" s="2">
        <v>2</v>
      </c>
      <c r="G45" s="16">
        <f t="shared" si="1"/>
        <v>1.6</v>
      </c>
    </row>
    <row r="46" spans="1:7" ht="17" x14ac:dyDescent="0.2">
      <c r="A46" s="33" t="s">
        <v>183</v>
      </c>
      <c r="B46" s="8" t="s">
        <v>107</v>
      </c>
      <c r="C46" s="2" t="s">
        <v>187</v>
      </c>
      <c r="D46" s="2" t="s">
        <v>49</v>
      </c>
      <c r="E46" s="2" t="s">
        <v>34</v>
      </c>
      <c r="F46" s="2">
        <v>2</v>
      </c>
      <c r="G46" s="16">
        <f t="shared" si="1"/>
        <v>1.6</v>
      </c>
    </row>
    <row r="47" spans="1:7" ht="17" x14ac:dyDescent="0.2">
      <c r="A47" s="33" t="s">
        <v>183</v>
      </c>
      <c r="B47" s="8" t="s">
        <v>159</v>
      </c>
      <c r="C47" s="2" t="s">
        <v>160</v>
      </c>
      <c r="D47" s="2" t="s">
        <v>34</v>
      </c>
      <c r="E47" s="2" t="s">
        <v>34</v>
      </c>
      <c r="F47" s="2">
        <v>2</v>
      </c>
      <c r="G47" s="16">
        <f t="shared" si="1"/>
        <v>1.6</v>
      </c>
    </row>
    <row r="48" spans="1:7" ht="17" x14ac:dyDescent="0.2">
      <c r="A48" s="33" t="s">
        <v>183</v>
      </c>
      <c r="B48" s="8" t="s">
        <v>52</v>
      </c>
      <c r="C48" s="2" t="s">
        <v>54</v>
      </c>
      <c r="D48" s="2" t="s">
        <v>41</v>
      </c>
      <c r="E48" s="2" t="s">
        <v>23</v>
      </c>
      <c r="F48" s="2">
        <v>1</v>
      </c>
      <c r="G48" s="16">
        <f t="shared" si="1"/>
        <v>0.8</v>
      </c>
    </row>
    <row r="49" spans="1:14" ht="17" x14ac:dyDescent="0.2">
      <c r="A49" s="33" t="s">
        <v>183</v>
      </c>
      <c r="B49" s="26" t="s">
        <v>157</v>
      </c>
      <c r="C49" s="10" t="s">
        <v>115</v>
      </c>
      <c r="D49" s="10" t="s">
        <v>34</v>
      </c>
      <c r="E49" s="10" t="s">
        <v>34</v>
      </c>
      <c r="F49" s="10">
        <v>1</v>
      </c>
      <c r="G49" s="16">
        <f t="shared" si="1"/>
        <v>0.8</v>
      </c>
    </row>
    <row r="50" spans="1:14" x14ac:dyDescent="0.2">
      <c r="A50" s="22"/>
      <c r="B50" s="2"/>
      <c r="C50" s="2"/>
      <c r="D50" s="2"/>
      <c r="E50" s="2"/>
      <c r="F50" s="20">
        <f>SUM(F21:F49)</f>
        <v>125</v>
      </c>
      <c r="G50" s="16">
        <f t="shared" si="1"/>
        <v>100</v>
      </c>
    </row>
    <row r="51" spans="1:14" ht="45" x14ac:dyDescent="0.2">
      <c r="A51" s="22"/>
      <c r="B51" s="2"/>
      <c r="C51" s="2"/>
      <c r="D51" s="2"/>
      <c r="E51" s="2"/>
      <c r="F51" s="15" t="s">
        <v>112</v>
      </c>
      <c r="G51" s="3"/>
    </row>
    <row r="55" spans="1:14" x14ac:dyDescent="0.2">
      <c r="A55" s="47" t="s">
        <v>164</v>
      </c>
      <c r="B55" s="47" t="s">
        <v>190</v>
      </c>
      <c r="C55" s="47" t="s">
        <v>188</v>
      </c>
      <c r="D55" s="49" t="s">
        <v>191</v>
      </c>
      <c r="E55" s="49" t="s">
        <v>192</v>
      </c>
      <c r="F55" s="54" t="s">
        <v>244</v>
      </c>
      <c r="G55" s="54"/>
      <c r="K55" s="56" t="s">
        <v>227</v>
      </c>
      <c r="L55" s="56"/>
      <c r="M55" s="56"/>
      <c r="N55" s="56"/>
    </row>
    <row r="56" spans="1:14" ht="40" x14ac:dyDescent="0.2">
      <c r="A56" s="48"/>
      <c r="B56" s="48"/>
      <c r="C56" s="48"/>
      <c r="D56" s="50"/>
      <c r="E56" s="50"/>
      <c r="F56" s="24" t="s">
        <v>27</v>
      </c>
      <c r="G56" s="24" t="s">
        <v>113</v>
      </c>
      <c r="J56" s="3"/>
      <c r="K56" s="56" t="s">
        <v>230</v>
      </c>
      <c r="L56" s="56"/>
    </row>
    <row r="57" spans="1:14" ht="34" x14ac:dyDescent="0.2">
      <c r="A57" s="7" t="s">
        <v>20</v>
      </c>
      <c r="B57" s="8" t="s">
        <v>19</v>
      </c>
      <c r="C57" s="9" t="s">
        <v>24</v>
      </c>
      <c r="D57" s="9" t="s">
        <v>23</v>
      </c>
      <c r="E57" s="9" t="s">
        <v>23</v>
      </c>
      <c r="F57" s="2">
        <v>11</v>
      </c>
      <c r="G57" s="16">
        <f>F57/227*100</f>
        <v>4.8458149779735686</v>
      </c>
      <c r="J57" s="3" t="s">
        <v>269</v>
      </c>
      <c r="K57" s="40" t="s">
        <v>23</v>
      </c>
      <c r="L57" s="40" t="s">
        <v>34</v>
      </c>
    </row>
    <row r="58" spans="1:14" ht="34" x14ac:dyDescent="0.2">
      <c r="A58" s="12"/>
      <c r="B58" s="11" t="s">
        <v>63</v>
      </c>
      <c r="C58" s="10" t="s">
        <v>119</v>
      </c>
      <c r="D58" s="10" t="s">
        <v>162</v>
      </c>
      <c r="E58" s="10" t="s">
        <v>34</v>
      </c>
      <c r="F58" s="27">
        <v>1</v>
      </c>
      <c r="G58" s="28">
        <f t="shared" ref="G58:G103" si="2">F58/227*100</f>
        <v>0.44052863436123352</v>
      </c>
      <c r="J58" s="2"/>
      <c r="K58" s="34">
        <f>G60+G61+G62+G63+G64+G67+G68+G69+G70+G73+G80+G81+G82+G84+G85+G86+G92+G96+G97+G98+G99+G100+G101+G103+G57+G77</f>
        <v>62.555066079295173</v>
      </c>
      <c r="L58" s="34">
        <f>G58+G59+G65+G74+G75+G76+G83+G87+G88+G89+G93+G94+G95+G102+G66</f>
        <v>37.444933920704848</v>
      </c>
    </row>
    <row r="59" spans="1:14" ht="17" x14ac:dyDescent="0.2">
      <c r="A59" s="7" t="s">
        <v>21</v>
      </c>
      <c r="B59" s="8" t="s">
        <v>39</v>
      </c>
      <c r="C59" s="2" t="s">
        <v>115</v>
      </c>
      <c r="D59" s="2" t="s">
        <v>34</v>
      </c>
      <c r="E59" s="2" t="s">
        <v>34</v>
      </c>
      <c r="F59" s="2">
        <v>14</v>
      </c>
      <c r="G59" s="16">
        <f t="shared" si="2"/>
        <v>6.1674008810572687</v>
      </c>
      <c r="J59" s="8" t="s">
        <v>208</v>
      </c>
      <c r="K59" s="55">
        <f>K58+L58</f>
        <v>100.00000000000003</v>
      </c>
      <c r="L59" s="55"/>
    </row>
    <row r="60" spans="1:14" ht="17" x14ac:dyDescent="0.2">
      <c r="A60" s="22"/>
      <c r="B60" s="8" t="s">
        <v>42</v>
      </c>
      <c r="C60" s="2" t="s">
        <v>115</v>
      </c>
      <c r="D60" s="2" t="s">
        <v>23</v>
      </c>
      <c r="E60" s="2" t="s">
        <v>23</v>
      </c>
      <c r="F60" s="2">
        <v>15</v>
      </c>
      <c r="G60" s="16">
        <f t="shared" si="2"/>
        <v>6.607929515418502</v>
      </c>
    </row>
    <row r="61" spans="1:14" ht="17" x14ac:dyDescent="0.2">
      <c r="A61" s="22"/>
      <c r="B61" s="8" t="s">
        <v>46</v>
      </c>
      <c r="C61" s="2" t="s">
        <v>115</v>
      </c>
      <c r="D61" s="2" t="s">
        <v>23</v>
      </c>
      <c r="E61" s="2" t="s">
        <v>23</v>
      </c>
      <c r="F61" s="2">
        <v>12</v>
      </c>
      <c r="G61" s="16">
        <f t="shared" si="2"/>
        <v>5.286343612334802</v>
      </c>
    </row>
    <row r="62" spans="1:14" ht="45" customHeight="1" x14ac:dyDescent="0.2">
      <c r="A62" s="22"/>
      <c r="B62" s="8" t="s">
        <v>55</v>
      </c>
      <c r="C62" s="2" t="s">
        <v>115</v>
      </c>
      <c r="D62" s="2" t="s">
        <v>23</v>
      </c>
      <c r="E62" s="2" t="s">
        <v>23</v>
      </c>
      <c r="F62" s="2">
        <v>5</v>
      </c>
      <c r="G62" s="16">
        <f t="shared" si="2"/>
        <v>2.2026431718061676</v>
      </c>
    </row>
    <row r="63" spans="1:14" ht="34" x14ac:dyDescent="0.2">
      <c r="A63" s="21"/>
      <c r="B63" s="11" t="s">
        <v>69</v>
      </c>
      <c r="C63" s="10" t="s">
        <v>116</v>
      </c>
      <c r="D63" s="10" t="s">
        <v>23</v>
      </c>
      <c r="E63" s="10" t="s">
        <v>23</v>
      </c>
      <c r="F63" s="27">
        <v>9</v>
      </c>
      <c r="G63" s="28">
        <f t="shared" si="2"/>
        <v>3.9647577092511015</v>
      </c>
    </row>
    <row r="64" spans="1:14" ht="34" x14ac:dyDescent="0.2">
      <c r="A64" s="7" t="s">
        <v>32</v>
      </c>
      <c r="B64" s="8" t="s">
        <v>33</v>
      </c>
      <c r="C64" s="2" t="s">
        <v>234</v>
      </c>
      <c r="D64" s="2" t="s">
        <v>169</v>
      </c>
      <c r="E64" s="2" t="s">
        <v>23</v>
      </c>
      <c r="F64" s="2">
        <v>3</v>
      </c>
      <c r="G64" s="16">
        <f t="shared" si="2"/>
        <v>1.3215859030837005</v>
      </c>
    </row>
    <row r="65" spans="1:7" ht="17" x14ac:dyDescent="0.2">
      <c r="A65" s="22"/>
      <c r="B65" s="8" t="s">
        <v>47</v>
      </c>
      <c r="C65" s="2" t="s">
        <v>117</v>
      </c>
      <c r="D65" s="2" t="s">
        <v>34</v>
      </c>
      <c r="E65" s="2" t="s">
        <v>34</v>
      </c>
      <c r="F65" s="2">
        <v>1</v>
      </c>
      <c r="G65" s="16">
        <f t="shared" si="2"/>
        <v>0.44052863436123352</v>
      </c>
    </row>
    <row r="66" spans="1:7" ht="17" x14ac:dyDescent="0.2">
      <c r="A66" s="22"/>
      <c r="B66" s="8" t="s">
        <v>37</v>
      </c>
      <c r="C66" s="2" t="s">
        <v>120</v>
      </c>
      <c r="D66" s="2" t="s">
        <v>34</v>
      </c>
      <c r="E66" s="2" t="s">
        <v>34</v>
      </c>
      <c r="F66" s="2">
        <v>27</v>
      </c>
      <c r="G66" s="16">
        <f t="shared" si="2"/>
        <v>11.894273127753303</v>
      </c>
    </row>
    <row r="67" spans="1:7" ht="17" x14ac:dyDescent="0.2">
      <c r="A67" s="22"/>
      <c r="B67" s="8" t="s">
        <v>129</v>
      </c>
      <c r="C67" s="2" t="s">
        <v>117</v>
      </c>
      <c r="D67" s="2" t="s">
        <v>23</v>
      </c>
      <c r="E67" s="2" t="s">
        <v>23</v>
      </c>
      <c r="F67" s="2">
        <v>1</v>
      </c>
      <c r="G67" s="16">
        <f t="shared" si="2"/>
        <v>0.44052863436123352</v>
      </c>
    </row>
    <row r="68" spans="1:7" ht="17" x14ac:dyDescent="0.2">
      <c r="A68" s="21"/>
      <c r="B68" s="11" t="s">
        <v>130</v>
      </c>
      <c r="C68" s="2" t="s">
        <v>163</v>
      </c>
      <c r="D68" s="14" t="s">
        <v>23</v>
      </c>
      <c r="E68" s="14" t="s">
        <v>23</v>
      </c>
      <c r="F68" s="29">
        <v>3</v>
      </c>
      <c r="G68" s="28">
        <f t="shared" si="2"/>
        <v>1.3215859030837005</v>
      </c>
    </row>
    <row r="69" spans="1:7" ht="34" x14ac:dyDescent="0.2">
      <c r="A69" s="7" t="s">
        <v>183</v>
      </c>
      <c r="B69" s="8" t="s">
        <v>18</v>
      </c>
      <c r="C69" s="2" t="s">
        <v>25</v>
      </c>
      <c r="D69" s="2" t="s">
        <v>23</v>
      </c>
      <c r="E69" s="2" t="s">
        <v>23</v>
      </c>
      <c r="F69" s="2">
        <v>2</v>
      </c>
      <c r="G69" s="16">
        <f t="shared" si="2"/>
        <v>0.88105726872246704</v>
      </c>
    </row>
    <row r="70" spans="1:7" ht="17" x14ac:dyDescent="0.2">
      <c r="A70" s="22"/>
      <c r="B70" s="8" t="s">
        <v>28</v>
      </c>
      <c r="C70" s="2" t="s">
        <v>29</v>
      </c>
      <c r="D70" s="2" t="s">
        <v>23</v>
      </c>
      <c r="E70" s="2" t="s">
        <v>23</v>
      </c>
      <c r="F70" s="2">
        <v>3</v>
      </c>
      <c r="G70" s="16">
        <f t="shared" si="2"/>
        <v>1.3215859030837005</v>
      </c>
    </row>
    <row r="71" spans="1:7" ht="17" x14ac:dyDescent="0.2">
      <c r="A71" s="35"/>
      <c r="B71" s="36" t="s">
        <v>131</v>
      </c>
      <c r="C71" s="37" t="s">
        <v>187</v>
      </c>
      <c r="D71" s="37" t="s">
        <v>41</v>
      </c>
      <c r="E71" s="37" t="s">
        <v>23</v>
      </c>
      <c r="F71" s="37">
        <v>1</v>
      </c>
      <c r="G71" s="16">
        <f t="shared" si="2"/>
        <v>0.44052863436123352</v>
      </c>
    </row>
    <row r="72" spans="1:7" ht="17" x14ac:dyDescent="0.2">
      <c r="A72" s="35" t="s">
        <v>197</v>
      </c>
      <c r="B72" s="36" t="s">
        <v>31</v>
      </c>
      <c r="C72" s="37" t="s">
        <v>187</v>
      </c>
      <c r="D72" s="37" t="s">
        <v>23</v>
      </c>
      <c r="E72" s="37" t="s">
        <v>23</v>
      </c>
      <c r="F72" s="37">
        <v>3</v>
      </c>
      <c r="G72" s="16">
        <f t="shared" si="2"/>
        <v>1.3215859030837005</v>
      </c>
    </row>
    <row r="73" spans="1:7" ht="17" x14ac:dyDescent="0.2">
      <c r="A73" s="22" t="s">
        <v>198</v>
      </c>
      <c r="B73" s="8" t="s">
        <v>31</v>
      </c>
      <c r="C73" s="2" t="s">
        <v>187</v>
      </c>
      <c r="D73" s="2" t="s">
        <v>23</v>
      </c>
      <c r="E73" s="2" t="s">
        <v>23</v>
      </c>
      <c r="F73" s="2">
        <v>4</v>
      </c>
      <c r="G73" s="16">
        <f t="shared" si="2"/>
        <v>1.7621145374449341</v>
      </c>
    </row>
    <row r="74" spans="1:7" ht="17" x14ac:dyDescent="0.2">
      <c r="A74" s="22"/>
      <c r="B74" s="8" t="s">
        <v>111</v>
      </c>
      <c r="C74" s="4" t="s">
        <v>24</v>
      </c>
      <c r="D74" s="2" t="s">
        <v>34</v>
      </c>
      <c r="E74" s="2" t="s">
        <v>34</v>
      </c>
      <c r="F74" s="2">
        <v>4</v>
      </c>
      <c r="G74" s="16">
        <f t="shared" si="2"/>
        <v>1.7621145374449341</v>
      </c>
    </row>
    <row r="75" spans="1:7" ht="17" x14ac:dyDescent="0.2">
      <c r="A75" s="22"/>
      <c r="B75" s="8" t="s">
        <v>107</v>
      </c>
      <c r="C75" s="2" t="s">
        <v>187</v>
      </c>
      <c r="D75" s="2" t="s">
        <v>49</v>
      </c>
      <c r="E75" s="2" t="s">
        <v>34</v>
      </c>
      <c r="F75" s="2">
        <v>2</v>
      </c>
      <c r="G75" s="16">
        <f t="shared" si="2"/>
        <v>0.88105726872246704</v>
      </c>
    </row>
    <row r="76" spans="1:7" ht="17" x14ac:dyDescent="0.2">
      <c r="A76" s="22"/>
      <c r="B76" s="8" t="s">
        <v>38</v>
      </c>
      <c r="C76" s="2" t="s">
        <v>184</v>
      </c>
      <c r="D76" s="2" t="s">
        <v>34</v>
      </c>
      <c r="E76" s="2" t="s">
        <v>34</v>
      </c>
      <c r="F76" s="2">
        <v>6</v>
      </c>
      <c r="G76" s="16">
        <f t="shared" si="2"/>
        <v>2.643171806167401</v>
      </c>
    </row>
    <row r="77" spans="1:7" ht="17" x14ac:dyDescent="0.2">
      <c r="A77" s="22"/>
      <c r="B77" s="8" t="s">
        <v>40</v>
      </c>
      <c r="C77" s="2" t="s">
        <v>184</v>
      </c>
      <c r="D77" s="2" t="s">
        <v>41</v>
      </c>
      <c r="E77" s="2" t="s">
        <v>23</v>
      </c>
      <c r="F77" s="2">
        <v>4</v>
      </c>
      <c r="G77" s="16">
        <f t="shared" si="2"/>
        <v>1.7621145374449341</v>
      </c>
    </row>
    <row r="78" spans="1:7" ht="17" x14ac:dyDescent="0.2">
      <c r="A78" s="35"/>
      <c r="B78" s="36" t="s">
        <v>170</v>
      </c>
      <c r="C78" s="38" t="s">
        <v>184</v>
      </c>
      <c r="D78" s="38" t="s">
        <v>41</v>
      </c>
      <c r="E78" s="38" t="s">
        <v>23</v>
      </c>
      <c r="F78" s="37">
        <v>2</v>
      </c>
      <c r="G78" s="16">
        <f t="shared" si="2"/>
        <v>0.88105726872246704</v>
      </c>
    </row>
    <row r="79" spans="1:7" ht="17" x14ac:dyDescent="0.2">
      <c r="A79" s="35" t="s">
        <v>197</v>
      </c>
      <c r="B79" s="36" t="s">
        <v>171</v>
      </c>
      <c r="C79" s="37" t="s">
        <v>184</v>
      </c>
      <c r="D79" s="37" t="s">
        <v>23</v>
      </c>
      <c r="E79" s="37" t="s">
        <v>23</v>
      </c>
      <c r="F79" s="37">
        <v>3</v>
      </c>
      <c r="G79" s="16">
        <f t="shared" si="2"/>
        <v>1.3215859030837005</v>
      </c>
    </row>
    <row r="80" spans="1:7" ht="17" x14ac:dyDescent="0.2">
      <c r="A80" s="22" t="s">
        <v>198</v>
      </c>
      <c r="B80" s="8" t="s">
        <v>171</v>
      </c>
      <c r="C80" s="2" t="s">
        <v>184</v>
      </c>
      <c r="D80" s="2" t="s">
        <v>23</v>
      </c>
      <c r="E80" s="2" t="s">
        <v>23</v>
      </c>
      <c r="F80" s="2">
        <v>5</v>
      </c>
      <c r="G80" s="16">
        <f t="shared" si="2"/>
        <v>2.2026431718061676</v>
      </c>
    </row>
    <row r="81" spans="1:7" ht="17" x14ac:dyDescent="0.2">
      <c r="A81" s="22"/>
      <c r="B81" s="8" t="s">
        <v>45</v>
      </c>
      <c r="C81" s="2" t="s">
        <v>184</v>
      </c>
      <c r="D81" s="2" t="s">
        <v>41</v>
      </c>
      <c r="E81" s="2" t="s">
        <v>23</v>
      </c>
      <c r="F81" s="2">
        <v>6</v>
      </c>
      <c r="G81" s="16">
        <f t="shared" si="2"/>
        <v>2.643171806167401</v>
      </c>
    </row>
    <row r="82" spans="1:7" ht="17" x14ac:dyDescent="0.2">
      <c r="A82" s="22"/>
      <c r="B82" s="8" t="s">
        <v>156</v>
      </c>
      <c r="C82" s="2" t="s">
        <v>54</v>
      </c>
      <c r="D82" s="2" t="s">
        <v>23</v>
      </c>
      <c r="E82" s="2" t="s">
        <v>23</v>
      </c>
      <c r="F82" s="2">
        <v>9</v>
      </c>
      <c r="G82" s="16">
        <f t="shared" si="2"/>
        <v>3.9647577092511015</v>
      </c>
    </row>
    <row r="83" spans="1:7" ht="17" x14ac:dyDescent="0.2">
      <c r="A83" s="22"/>
      <c r="B83" s="8" t="s">
        <v>48</v>
      </c>
      <c r="C83" s="2" t="s">
        <v>54</v>
      </c>
      <c r="D83" s="2" t="s">
        <v>34</v>
      </c>
      <c r="E83" s="2" t="s">
        <v>34</v>
      </c>
      <c r="F83" s="2">
        <v>3</v>
      </c>
      <c r="G83" s="16">
        <f t="shared" si="2"/>
        <v>1.3215859030837005</v>
      </c>
    </row>
    <row r="84" spans="1:7" ht="17" x14ac:dyDescent="0.2">
      <c r="A84" s="22"/>
      <c r="B84" s="8" t="s">
        <v>52</v>
      </c>
      <c r="C84" s="2" t="s">
        <v>54</v>
      </c>
      <c r="D84" s="2" t="s">
        <v>41</v>
      </c>
      <c r="E84" s="2" t="s">
        <v>23</v>
      </c>
      <c r="F84" s="2">
        <v>1</v>
      </c>
      <c r="G84" s="16">
        <f t="shared" si="2"/>
        <v>0.44052863436123352</v>
      </c>
    </row>
    <row r="85" spans="1:7" ht="17" x14ac:dyDescent="0.2">
      <c r="A85" s="22"/>
      <c r="B85" s="8" t="s">
        <v>53</v>
      </c>
      <c r="C85" s="2" t="s">
        <v>54</v>
      </c>
      <c r="D85" s="2" t="s">
        <v>41</v>
      </c>
      <c r="E85" s="2" t="s">
        <v>23</v>
      </c>
      <c r="F85" s="2">
        <v>5</v>
      </c>
      <c r="G85" s="16">
        <f t="shared" si="2"/>
        <v>2.2026431718061676</v>
      </c>
    </row>
    <row r="86" spans="1:7" ht="34" x14ac:dyDescent="0.2">
      <c r="A86" s="22"/>
      <c r="B86" s="8" t="s">
        <v>56</v>
      </c>
      <c r="C86" s="2" t="s">
        <v>54</v>
      </c>
      <c r="D86" s="2" t="s">
        <v>169</v>
      </c>
      <c r="E86" s="2" t="s">
        <v>23</v>
      </c>
      <c r="F86" s="2">
        <v>11</v>
      </c>
      <c r="G86" s="16">
        <f t="shared" si="2"/>
        <v>4.8458149779735686</v>
      </c>
    </row>
    <row r="87" spans="1:7" ht="17" x14ac:dyDescent="0.2">
      <c r="A87" s="22"/>
      <c r="B87" s="8" t="s">
        <v>58</v>
      </c>
      <c r="C87" s="2" t="s">
        <v>54</v>
      </c>
      <c r="D87" s="2" t="s">
        <v>34</v>
      </c>
      <c r="E87" s="2" t="s">
        <v>34</v>
      </c>
      <c r="F87" s="2">
        <v>7</v>
      </c>
      <c r="G87" s="16">
        <f t="shared" si="2"/>
        <v>3.0837004405286343</v>
      </c>
    </row>
    <row r="88" spans="1:7" ht="17" x14ac:dyDescent="0.2">
      <c r="A88" s="22"/>
      <c r="B88" s="8" t="s">
        <v>157</v>
      </c>
      <c r="C88" s="2" t="s">
        <v>115</v>
      </c>
      <c r="D88" s="2" t="s">
        <v>34</v>
      </c>
      <c r="E88" s="2" t="s">
        <v>34</v>
      </c>
      <c r="F88" s="2">
        <v>1</v>
      </c>
      <c r="G88" s="16">
        <f t="shared" si="2"/>
        <v>0.44052863436123352</v>
      </c>
    </row>
    <row r="89" spans="1:7" ht="17" x14ac:dyDescent="0.2">
      <c r="A89" s="22"/>
      <c r="B89" s="8" t="s">
        <v>158</v>
      </c>
      <c r="C89" s="2" t="s">
        <v>7</v>
      </c>
      <c r="D89" s="2" t="s">
        <v>162</v>
      </c>
      <c r="E89" s="2" t="s">
        <v>34</v>
      </c>
      <c r="F89" s="2">
        <v>8</v>
      </c>
      <c r="G89" s="16">
        <f>F89/227*100</f>
        <v>3.5242290748898681</v>
      </c>
    </row>
    <row r="90" spans="1:7" ht="17" x14ac:dyDescent="0.2">
      <c r="A90" s="35"/>
      <c r="B90" s="36" t="s">
        <v>174</v>
      </c>
      <c r="C90" s="37" t="s">
        <v>7</v>
      </c>
      <c r="D90" s="37" t="s">
        <v>41</v>
      </c>
      <c r="E90" s="37" t="s">
        <v>23</v>
      </c>
      <c r="F90" s="37">
        <v>4</v>
      </c>
      <c r="G90" s="16">
        <f t="shared" si="2"/>
        <v>1.7621145374449341</v>
      </c>
    </row>
    <row r="91" spans="1:7" ht="17" x14ac:dyDescent="0.2">
      <c r="A91" s="35" t="s">
        <v>197</v>
      </c>
      <c r="B91" s="36" t="s">
        <v>196</v>
      </c>
      <c r="C91" s="37" t="s">
        <v>7</v>
      </c>
      <c r="D91" s="37" t="s">
        <v>23</v>
      </c>
      <c r="E91" s="37" t="s">
        <v>23</v>
      </c>
      <c r="F91" s="37">
        <v>3</v>
      </c>
      <c r="G91" s="16">
        <f t="shared" si="2"/>
        <v>1.3215859030837005</v>
      </c>
    </row>
    <row r="92" spans="1:7" ht="17" x14ac:dyDescent="0.2">
      <c r="A92" s="22" t="s">
        <v>198</v>
      </c>
      <c r="B92" s="8" t="s">
        <v>196</v>
      </c>
      <c r="C92" s="2" t="s">
        <v>7</v>
      </c>
      <c r="D92" s="2" t="s">
        <v>23</v>
      </c>
      <c r="E92" s="2" t="s">
        <v>23</v>
      </c>
      <c r="F92" s="2">
        <v>7</v>
      </c>
      <c r="G92" s="16">
        <f t="shared" si="2"/>
        <v>3.0837004405286343</v>
      </c>
    </row>
    <row r="93" spans="1:7" ht="17" x14ac:dyDescent="0.2">
      <c r="A93" s="22"/>
      <c r="B93" s="8" t="s">
        <v>61</v>
      </c>
      <c r="C93" s="2" t="s">
        <v>185</v>
      </c>
      <c r="D93" s="2" t="s">
        <v>34</v>
      </c>
      <c r="E93" s="2" t="s">
        <v>34</v>
      </c>
      <c r="F93" s="2">
        <v>3</v>
      </c>
      <c r="G93" s="16">
        <f t="shared" si="2"/>
        <v>1.3215859030837005</v>
      </c>
    </row>
    <row r="94" spans="1:7" ht="17" x14ac:dyDescent="0.2">
      <c r="A94" s="22"/>
      <c r="B94" s="8" t="s">
        <v>64</v>
      </c>
      <c r="C94" s="2" t="s">
        <v>185</v>
      </c>
      <c r="D94" s="2" t="s">
        <v>34</v>
      </c>
      <c r="E94" s="2" t="s">
        <v>34</v>
      </c>
      <c r="F94" s="2">
        <v>3</v>
      </c>
      <c r="G94" s="16">
        <f t="shared" si="2"/>
        <v>1.3215859030837005</v>
      </c>
    </row>
    <row r="95" spans="1:7" ht="17" x14ac:dyDescent="0.2">
      <c r="A95" s="22"/>
      <c r="B95" s="8" t="s">
        <v>159</v>
      </c>
      <c r="C95" s="2" t="s">
        <v>160</v>
      </c>
      <c r="D95" s="2" t="s">
        <v>34</v>
      </c>
      <c r="E95" s="2" t="s">
        <v>34</v>
      </c>
      <c r="F95" s="2">
        <v>2</v>
      </c>
      <c r="G95" s="16">
        <f t="shared" si="2"/>
        <v>0.88105726872246704</v>
      </c>
    </row>
    <row r="96" spans="1:7" ht="17" x14ac:dyDescent="0.2">
      <c r="A96" s="22"/>
      <c r="B96" s="8" t="s">
        <v>66</v>
      </c>
      <c r="C96" s="2" t="s">
        <v>186</v>
      </c>
      <c r="D96" s="2" t="s">
        <v>23</v>
      </c>
      <c r="E96" s="2" t="s">
        <v>23</v>
      </c>
      <c r="F96" s="2">
        <v>4</v>
      </c>
      <c r="G96" s="16">
        <f t="shared" si="2"/>
        <v>1.7621145374449341</v>
      </c>
    </row>
    <row r="97" spans="1:7" ht="17" x14ac:dyDescent="0.2">
      <c r="A97" s="22"/>
      <c r="B97" s="8" t="s">
        <v>67</v>
      </c>
      <c r="C97" s="2" t="s">
        <v>186</v>
      </c>
      <c r="D97" s="2" t="s">
        <v>41</v>
      </c>
      <c r="E97" s="2" t="s">
        <v>23</v>
      </c>
      <c r="F97" s="2">
        <v>4</v>
      </c>
      <c r="G97" s="16">
        <f t="shared" si="2"/>
        <v>1.7621145374449341</v>
      </c>
    </row>
    <row r="98" spans="1:7" ht="17" x14ac:dyDescent="0.2">
      <c r="A98" s="22"/>
      <c r="B98" s="8" t="s">
        <v>70</v>
      </c>
      <c r="C98" s="2" t="s">
        <v>71</v>
      </c>
      <c r="D98" s="2" t="s">
        <v>23</v>
      </c>
      <c r="E98" s="2" t="s">
        <v>23</v>
      </c>
      <c r="F98" s="2">
        <v>4</v>
      </c>
      <c r="G98" s="16">
        <f t="shared" si="2"/>
        <v>1.7621145374449341</v>
      </c>
    </row>
    <row r="99" spans="1:7" ht="17" x14ac:dyDescent="0.2">
      <c r="A99" s="22"/>
      <c r="B99" s="8" t="s">
        <v>72</v>
      </c>
      <c r="C99" s="2" t="s">
        <v>7</v>
      </c>
      <c r="D99" s="2" t="s">
        <v>23</v>
      </c>
      <c r="E99" s="2" t="s">
        <v>23</v>
      </c>
      <c r="F99" s="2">
        <v>3</v>
      </c>
      <c r="G99" s="16">
        <f t="shared" si="2"/>
        <v>1.3215859030837005</v>
      </c>
    </row>
    <row r="100" spans="1:7" ht="17" x14ac:dyDescent="0.2">
      <c r="A100" s="22"/>
      <c r="B100" s="8" t="s">
        <v>74</v>
      </c>
      <c r="C100" s="2" t="s">
        <v>199</v>
      </c>
      <c r="D100" s="2" t="s">
        <v>23</v>
      </c>
      <c r="E100" s="2" t="s">
        <v>23</v>
      </c>
      <c r="F100" s="2">
        <v>3</v>
      </c>
      <c r="G100" s="16">
        <f t="shared" si="2"/>
        <v>1.3215859030837005</v>
      </c>
    </row>
    <row r="101" spans="1:7" ht="17" x14ac:dyDescent="0.2">
      <c r="A101" s="22"/>
      <c r="B101" s="8" t="s">
        <v>76</v>
      </c>
      <c r="C101" s="2" t="s">
        <v>77</v>
      </c>
      <c r="D101" s="2" t="s">
        <v>23</v>
      </c>
      <c r="E101" s="2" t="s">
        <v>23</v>
      </c>
      <c r="F101" s="2">
        <v>5</v>
      </c>
      <c r="G101" s="16">
        <f t="shared" si="2"/>
        <v>2.2026431718061676</v>
      </c>
    </row>
    <row r="102" spans="1:7" ht="17" x14ac:dyDescent="0.2">
      <c r="A102" s="22"/>
      <c r="B102" s="8" t="s">
        <v>79</v>
      </c>
      <c r="C102" s="2" t="s">
        <v>185</v>
      </c>
      <c r="D102" s="2" t="s">
        <v>34</v>
      </c>
      <c r="E102" s="2" t="s">
        <v>34</v>
      </c>
      <c r="F102" s="2">
        <v>3</v>
      </c>
      <c r="G102" s="16">
        <f t="shared" si="2"/>
        <v>1.3215859030837005</v>
      </c>
    </row>
    <row r="103" spans="1:7" ht="17" x14ac:dyDescent="0.2">
      <c r="A103" s="25"/>
      <c r="B103" s="26" t="s">
        <v>81</v>
      </c>
      <c r="C103" s="10" t="s">
        <v>185</v>
      </c>
      <c r="D103" s="10" t="s">
        <v>41</v>
      </c>
      <c r="E103" s="10" t="s">
        <v>23</v>
      </c>
      <c r="F103" s="10">
        <v>3</v>
      </c>
      <c r="G103" s="28">
        <f t="shared" si="2"/>
        <v>1.3215859030837005</v>
      </c>
    </row>
    <row r="104" spans="1:7" x14ac:dyDescent="0.2">
      <c r="A104" s="22"/>
      <c r="B104" s="2"/>
      <c r="C104" s="2"/>
      <c r="D104" s="2"/>
      <c r="E104" s="2"/>
      <c r="F104" s="20">
        <f>SUM(F57:F103)-F71-F72-F78-F79-F90-F91</f>
        <v>227</v>
      </c>
      <c r="G104" s="16">
        <f>SUM(G57:G103)-G71-G72-G78-G79-G90-G91</f>
        <v>100.00000000000001</v>
      </c>
    </row>
    <row r="105" spans="1:7" ht="45" x14ac:dyDescent="0.2">
      <c r="A105" s="22"/>
      <c r="B105" s="2"/>
      <c r="C105" s="2"/>
      <c r="D105" s="2"/>
      <c r="E105" s="2"/>
      <c r="F105" s="15" t="s">
        <v>112</v>
      </c>
      <c r="G105" s="3"/>
    </row>
  </sheetData>
  <mergeCells count="28">
    <mergeCell ref="F2:G2"/>
    <mergeCell ref="K3:N3"/>
    <mergeCell ref="K4:L4"/>
    <mergeCell ref="K10:L10"/>
    <mergeCell ref="A19:A20"/>
    <mergeCell ref="B19:B20"/>
    <mergeCell ref="C19:C20"/>
    <mergeCell ref="D19:D20"/>
    <mergeCell ref="E19:E20"/>
    <mergeCell ref="A1:A2"/>
    <mergeCell ref="B1:B2"/>
    <mergeCell ref="C1:C2"/>
    <mergeCell ref="D1:D2"/>
    <mergeCell ref="E1:E2"/>
    <mergeCell ref="F19:G19"/>
    <mergeCell ref="K19:N19"/>
    <mergeCell ref="K20:L20"/>
    <mergeCell ref="K26:L26"/>
    <mergeCell ref="K23:L23"/>
    <mergeCell ref="K55:N55"/>
    <mergeCell ref="K56:L56"/>
    <mergeCell ref="K59:L59"/>
    <mergeCell ref="A55:A56"/>
    <mergeCell ref="B55:B56"/>
    <mergeCell ref="C55:C56"/>
    <mergeCell ref="D55:D56"/>
    <mergeCell ref="E55:E56"/>
    <mergeCell ref="F55:G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39222-BB97-0C44-BF2F-C8212BA042D6}">
  <dimension ref="A1:L56"/>
  <sheetViews>
    <sheetView zoomScale="69" zoomScaleNormal="100" workbookViewId="0">
      <selection activeCell="B9" sqref="B9"/>
    </sheetView>
  </sheetViews>
  <sheetFormatPr baseColWidth="10" defaultRowHeight="16" x14ac:dyDescent="0.2"/>
  <cols>
    <col min="1" max="1" width="13.6640625" customWidth="1"/>
    <col min="2" max="2" width="32.6640625" style="2" customWidth="1"/>
    <col min="3" max="3" width="19.5" customWidth="1"/>
    <col min="4" max="4" width="1.33203125" customWidth="1"/>
    <col min="5" max="5" width="12" customWidth="1"/>
    <col min="10" max="10" width="14.5" customWidth="1"/>
    <col min="11" max="11" width="15.5" customWidth="1"/>
    <col min="12" max="12" width="33" customWidth="1"/>
  </cols>
  <sheetData>
    <row r="1" spans="1:12" ht="50" x14ac:dyDescent="0.2">
      <c r="A1" s="19" t="s">
        <v>118</v>
      </c>
      <c r="B1" s="60" t="s">
        <v>17</v>
      </c>
      <c r="C1" s="60"/>
      <c r="D1" s="60"/>
      <c r="E1" s="60"/>
      <c r="F1" s="60"/>
      <c r="G1" s="60"/>
      <c r="H1" s="60"/>
      <c r="I1" s="60"/>
      <c r="J1" s="60"/>
      <c r="K1" s="4"/>
      <c r="L1" s="6"/>
    </row>
    <row r="2" spans="1:12" x14ac:dyDescent="0.2">
      <c r="A2" s="47" t="s">
        <v>172</v>
      </c>
      <c r="B2" s="47" t="s">
        <v>166</v>
      </c>
      <c r="C2" s="47" t="s">
        <v>165</v>
      </c>
      <c r="D2" s="13"/>
      <c r="E2" s="47" t="s">
        <v>164</v>
      </c>
      <c r="F2" s="47" t="s">
        <v>190</v>
      </c>
      <c r="G2" s="47" t="s">
        <v>188</v>
      </c>
      <c r="H2" s="49" t="s">
        <v>191</v>
      </c>
      <c r="I2" s="49" t="s">
        <v>192</v>
      </c>
      <c r="J2" s="54" t="s">
        <v>244</v>
      </c>
      <c r="K2" s="54"/>
      <c r="L2" s="6"/>
    </row>
    <row r="3" spans="1:12" ht="40" x14ac:dyDescent="0.25">
      <c r="A3" s="47"/>
      <c r="B3" s="47"/>
      <c r="C3" s="47"/>
      <c r="D3" s="13"/>
      <c r="E3" s="48"/>
      <c r="F3" s="48"/>
      <c r="G3" s="48"/>
      <c r="H3" s="50"/>
      <c r="I3" s="50"/>
      <c r="J3" s="24" t="s">
        <v>203</v>
      </c>
      <c r="K3" s="24" t="s">
        <v>113</v>
      </c>
      <c r="L3" s="31" t="s">
        <v>161</v>
      </c>
    </row>
    <row r="4" spans="1:12" ht="34" x14ac:dyDescent="0.2">
      <c r="A4" s="4" t="s">
        <v>82</v>
      </c>
      <c r="B4" s="6" t="s">
        <v>92</v>
      </c>
      <c r="C4" s="8" t="s">
        <v>22</v>
      </c>
      <c r="D4" s="13"/>
      <c r="E4" s="7" t="s">
        <v>20</v>
      </c>
      <c r="F4" s="8" t="s">
        <v>19</v>
      </c>
      <c r="G4" s="9" t="s">
        <v>24</v>
      </c>
      <c r="H4" s="9" t="s">
        <v>23</v>
      </c>
      <c r="I4" s="9" t="s">
        <v>23</v>
      </c>
      <c r="J4" s="2">
        <v>11</v>
      </c>
      <c r="K4" s="16">
        <f t="shared" ref="K4:K45" si="0">J4/227*100</f>
        <v>4.8458149779735686</v>
      </c>
      <c r="L4" s="6"/>
    </row>
    <row r="5" spans="1:12" ht="51" x14ac:dyDescent="0.2">
      <c r="A5" s="4" t="s">
        <v>83</v>
      </c>
      <c r="B5" s="23" t="s">
        <v>93</v>
      </c>
      <c r="C5" s="8" t="s">
        <v>26</v>
      </c>
      <c r="D5" s="13"/>
      <c r="E5" s="33" t="s">
        <v>20</v>
      </c>
      <c r="F5" s="11" t="s">
        <v>242</v>
      </c>
      <c r="G5" s="10" t="s">
        <v>119</v>
      </c>
      <c r="H5" s="10" t="s">
        <v>162</v>
      </c>
      <c r="I5" s="10" t="s">
        <v>34</v>
      </c>
      <c r="J5" s="27">
        <v>1</v>
      </c>
      <c r="K5" s="28">
        <f t="shared" si="0"/>
        <v>0.44052863436123352</v>
      </c>
      <c r="L5" s="30" t="s">
        <v>167</v>
      </c>
    </row>
    <row r="6" spans="1:12" ht="51" x14ac:dyDescent="0.2">
      <c r="A6" s="2" t="s">
        <v>2</v>
      </c>
      <c r="B6" s="6" t="s">
        <v>168</v>
      </c>
      <c r="C6" s="8" t="s">
        <v>30</v>
      </c>
      <c r="D6" s="13"/>
      <c r="E6" s="7" t="s">
        <v>21</v>
      </c>
      <c r="F6" s="8" t="s">
        <v>42</v>
      </c>
      <c r="G6" s="2" t="s">
        <v>115</v>
      </c>
      <c r="H6" s="2" t="s">
        <v>23</v>
      </c>
      <c r="I6" s="2" t="s">
        <v>23</v>
      </c>
      <c r="J6" s="2">
        <v>15</v>
      </c>
      <c r="K6" s="16">
        <f t="shared" si="0"/>
        <v>6.607929515418502</v>
      </c>
      <c r="L6" s="6"/>
    </row>
    <row r="7" spans="1:12" ht="17" x14ac:dyDescent="0.2">
      <c r="A7" s="46" t="s">
        <v>84</v>
      </c>
      <c r="B7" s="44" t="s">
        <v>94</v>
      </c>
      <c r="C7" s="8" t="s">
        <v>132</v>
      </c>
      <c r="D7" s="13"/>
      <c r="E7" s="33" t="s">
        <v>21</v>
      </c>
      <c r="F7" s="8" t="s">
        <v>39</v>
      </c>
      <c r="G7" s="2" t="s">
        <v>115</v>
      </c>
      <c r="H7" s="2" t="s">
        <v>34</v>
      </c>
      <c r="I7" s="2" t="s">
        <v>34</v>
      </c>
      <c r="J7" s="2">
        <v>14</v>
      </c>
      <c r="K7" s="16">
        <f t="shared" si="0"/>
        <v>6.1674008810572687</v>
      </c>
      <c r="L7" s="6"/>
    </row>
    <row r="8" spans="1:12" ht="17" x14ac:dyDescent="0.2">
      <c r="A8" s="46"/>
      <c r="B8" s="44"/>
      <c r="C8" s="8" t="s">
        <v>128</v>
      </c>
      <c r="D8" s="13"/>
      <c r="E8" s="33" t="s">
        <v>21</v>
      </c>
      <c r="F8" s="8" t="s">
        <v>46</v>
      </c>
      <c r="G8" s="2" t="s">
        <v>115</v>
      </c>
      <c r="H8" s="2" t="s">
        <v>23</v>
      </c>
      <c r="I8" s="2" t="s">
        <v>23</v>
      </c>
      <c r="J8" s="2">
        <v>12</v>
      </c>
      <c r="K8" s="16">
        <f t="shared" si="0"/>
        <v>5.286343612334802</v>
      </c>
      <c r="L8" s="6"/>
    </row>
    <row r="9" spans="1:12" ht="51" x14ac:dyDescent="0.2">
      <c r="A9" s="4" t="s">
        <v>3</v>
      </c>
      <c r="B9" s="6" t="s">
        <v>95</v>
      </c>
      <c r="C9" s="8" t="s">
        <v>110</v>
      </c>
      <c r="D9" s="13"/>
      <c r="E9" s="33" t="s">
        <v>21</v>
      </c>
      <c r="F9" s="8" t="s">
        <v>69</v>
      </c>
      <c r="G9" s="2" t="s">
        <v>116</v>
      </c>
      <c r="H9" s="2" t="s">
        <v>23</v>
      </c>
      <c r="I9" s="2" t="s">
        <v>23</v>
      </c>
      <c r="J9" s="2">
        <v>9</v>
      </c>
      <c r="K9" s="16">
        <f t="shared" si="0"/>
        <v>3.9647577092511015</v>
      </c>
      <c r="L9" s="6"/>
    </row>
    <row r="10" spans="1:12" ht="17" x14ac:dyDescent="0.2">
      <c r="A10" s="46" t="s">
        <v>4</v>
      </c>
      <c r="B10" s="44" t="s">
        <v>35</v>
      </c>
      <c r="C10" s="8" t="s">
        <v>133</v>
      </c>
      <c r="D10" s="13"/>
      <c r="E10" s="33" t="s">
        <v>21</v>
      </c>
      <c r="F10" s="11" t="s">
        <v>55</v>
      </c>
      <c r="G10" s="10" t="s">
        <v>115</v>
      </c>
      <c r="H10" s="10" t="s">
        <v>23</v>
      </c>
      <c r="I10" s="10" t="s">
        <v>23</v>
      </c>
      <c r="J10" s="27">
        <v>5</v>
      </c>
      <c r="K10" s="28">
        <f t="shared" si="0"/>
        <v>2.2026431718061676</v>
      </c>
      <c r="L10" s="30"/>
    </row>
    <row r="11" spans="1:12" ht="34" x14ac:dyDescent="0.2">
      <c r="A11" s="46"/>
      <c r="B11" s="44"/>
      <c r="C11" s="18" t="s">
        <v>134</v>
      </c>
      <c r="D11" s="13"/>
      <c r="E11" s="7" t="s">
        <v>32</v>
      </c>
      <c r="F11" s="8" t="s">
        <v>37</v>
      </c>
      <c r="G11" s="2" t="s">
        <v>120</v>
      </c>
      <c r="H11" s="2" t="s">
        <v>34</v>
      </c>
      <c r="I11" s="2" t="s">
        <v>34</v>
      </c>
      <c r="J11" s="2">
        <v>27</v>
      </c>
      <c r="K11" s="16">
        <f t="shared" si="0"/>
        <v>11.894273127753303</v>
      </c>
      <c r="L11" s="6" t="s">
        <v>182</v>
      </c>
    </row>
    <row r="12" spans="1:12" ht="34" x14ac:dyDescent="0.2">
      <c r="A12" s="46" t="s">
        <v>85</v>
      </c>
      <c r="B12" s="51" t="s">
        <v>44</v>
      </c>
      <c r="C12" s="8" t="s">
        <v>135</v>
      </c>
      <c r="D12" s="13"/>
      <c r="E12" s="33" t="s">
        <v>32</v>
      </c>
      <c r="F12" s="8" t="s">
        <v>33</v>
      </c>
      <c r="G12" s="2" t="s">
        <v>234</v>
      </c>
      <c r="H12" s="2" t="s">
        <v>169</v>
      </c>
      <c r="I12" s="2" t="s">
        <v>23</v>
      </c>
      <c r="J12" s="2">
        <v>3</v>
      </c>
      <c r="K12" s="16">
        <f t="shared" si="0"/>
        <v>1.3215859030837005</v>
      </c>
      <c r="L12" s="6"/>
    </row>
    <row r="13" spans="1:12" ht="34" x14ac:dyDescent="0.2">
      <c r="A13" s="46"/>
      <c r="B13" s="51"/>
      <c r="C13" s="8" t="s">
        <v>136</v>
      </c>
      <c r="D13" s="13"/>
      <c r="E13" s="33" t="s">
        <v>32</v>
      </c>
      <c r="F13" s="8" t="s">
        <v>130</v>
      </c>
      <c r="G13" s="2" t="s">
        <v>163</v>
      </c>
      <c r="H13" s="4" t="s">
        <v>23</v>
      </c>
      <c r="I13" s="4" t="s">
        <v>23</v>
      </c>
      <c r="J13" s="4">
        <v>3</v>
      </c>
      <c r="K13" s="16">
        <f t="shared" si="0"/>
        <v>1.3215859030837005</v>
      </c>
      <c r="L13" s="6"/>
    </row>
    <row r="14" spans="1:12" ht="17" x14ac:dyDescent="0.2">
      <c r="A14" s="46"/>
      <c r="B14" s="51"/>
      <c r="C14" s="8" t="s">
        <v>121</v>
      </c>
      <c r="D14" s="13"/>
      <c r="E14" s="33" t="s">
        <v>32</v>
      </c>
      <c r="F14" s="8" t="s">
        <v>47</v>
      </c>
      <c r="G14" s="2" t="s">
        <v>117</v>
      </c>
      <c r="H14" s="2" t="s">
        <v>34</v>
      </c>
      <c r="I14" s="2" t="s">
        <v>34</v>
      </c>
      <c r="J14" s="2">
        <v>1</v>
      </c>
      <c r="K14" s="16">
        <f t="shared" si="0"/>
        <v>0.44052863436123352</v>
      </c>
      <c r="L14" s="6"/>
    </row>
    <row r="15" spans="1:12" ht="68" x14ac:dyDescent="0.2">
      <c r="A15" s="46" t="s">
        <v>96</v>
      </c>
      <c r="B15" s="44" t="s">
        <v>44</v>
      </c>
      <c r="C15" s="8" t="s">
        <v>137</v>
      </c>
      <c r="D15" s="13"/>
      <c r="E15" s="33" t="s">
        <v>32</v>
      </c>
      <c r="F15" s="11" t="s">
        <v>129</v>
      </c>
      <c r="G15" s="2" t="s">
        <v>117</v>
      </c>
      <c r="H15" s="10" t="s">
        <v>23</v>
      </c>
      <c r="I15" s="10" t="s">
        <v>23</v>
      </c>
      <c r="J15" s="27">
        <v>1</v>
      </c>
      <c r="K15" s="28">
        <f t="shared" si="0"/>
        <v>0.44052863436123352</v>
      </c>
      <c r="L15" s="32" t="s">
        <v>109</v>
      </c>
    </row>
    <row r="16" spans="1:12" ht="34" x14ac:dyDescent="0.2">
      <c r="A16" s="46"/>
      <c r="B16" s="44"/>
      <c r="C16" s="8" t="s">
        <v>122</v>
      </c>
      <c r="D16" s="13"/>
      <c r="E16" s="7" t="s">
        <v>183</v>
      </c>
      <c r="F16" s="8" t="s">
        <v>56</v>
      </c>
      <c r="G16" s="2" t="s">
        <v>54</v>
      </c>
      <c r="H16" s="2" t="s">
        <v>169</v>
      </c>
      <c r="I16" s="2" t="s">
        <v>23</v>
      </c>
      <c r="J16" s="2">
        <v>11</v>
      </c>
      <c r="K16" s="16">
        <f t="shared" si="0"/>
        <v>4.8458149779735686</v>
      </c>
      <c r="L16" s="6"/>
    </row>
    <row r="17" spans="1:12" ht="17" x14ac:dyDescent="0.2">
      <c r="A17" s="46"/>
      <c r="B17" s="44"/>
      <c r="C17" s="8" t="s">
        <v>122</v>
      </c>
      <c r="D17" s="13"/>
      <c r="E17" s="33" t="s">
        <v>183</v>
      </c>
      <c r="F17" s="8" t="s">
        <v>156</v>
      </c>
      <c r="G17" s="2" t="s">
        <v>54</v>
      </c>
      <c r="H17" s="2" t="s">
        <v>23</v>
      </c>
      <c r="I17" s="2" t="s">
        <v>23</v>
      </c>
      <c r="J17" s="2">
        <v>9</v>
      </c>
      <c r="K17" s="16">
        <f t="shared" si="0"/>
        <v>3.9647577092511015</v>
      </c>
      <c r="L17" s="6"/>
    </row>
    <row r="18" spans="1:12" ht="17" x14ac:dyDescent="0.2">
      <c r="A18" s="46" t="s">
        <v>97</v>
      </c>
      <c r="B18" s="44" t="s">
        <v>98</v>
      </c>
      <c r="C18" s="8" t="s">
        <v>138</v>
      </c>
      <c r="D18" s="13"/>
      <c r="E18" s="33" t="s">
        <v>183</v>
      </c>
      <c r="F18" s="8" t="s">
        <v>158</v>
      </c>
      <c r="G18" s="2" t="s">
        <v>7</v>
      </c>
      <c r="H18" s="2" t="s">
        <v>162</v>
      </c>
      <c r="I18" s="2" t="s">
        <v>34</v>
      </c>
      <c r="J18" s="2">
        <v>8</v>
      </c>
      <c r="K18" s="16">
        <f t="shared" si="0"/>
        <v>3.5242290748898681</v>
      </c>
      <c r="L18" s="6"/>
    </row>
    <row r="19" spans="1:12" ht="17" x14ac:dyDescent="0.2">
      <c r="A19" s="46"/>
      <c r="B19" s="44"/>
      <c r="C19" s="8"/>
      <c r="D19" s="13"/>
      <c r="E19" s="33" t="s">
        <v>183</v>
      </c>
      <c r="F19" s="8" t="s">
        <v>58</v>
      </c>
      <c r="G19" s="2" t="s">
        <v>54</v>
      </c>
      <c r="H19" s="2" t="s">
        <v>34</v>
      </c>
      <c r="I19" s="2" t="s">
        <v>34</v>
      </c>
      <c r="J19" s="2">
        <v>7</v>
      </c>
      <c r="K19" s="16">
        <f t="shared" si="0"/>
        <v>3.0837004405286343</v>
      </c>
      <c r="L19" s="6"/>
    </row>
    <row r="20" spans="1:12" ht="17" x14ac:dyDescent="0.2">
      <c r="A20" s="46"/>
      <c r="B20" s="44"/>
      <c r="C20" s="8" t="s">
        <v>139</v>
      </c>
      <c r="D20" s="13"/>
      <c r="E20" s="33" t="s">
        <v>183</v>
      </c>
      <c r="F20" s="8" t="s">
        <v>196</v>
      </c>
      <c r="G20" s="2" t="s">
        <v>7</v>
      </c>
      <c r="H20" s="2" t="s">
        <v>23</v>
      </c>
      <c r="I20" s="2" t="s">
        <v>23</v>
      </c>
      <c r="J20" s="2">
        <v>7</v>
      </c>
      <c r="K20" s="16">
        <f t="shared" si="0"/>
        <v>3.0837004405286343</v>
      </c>
      <c r="L20" s="6"/>
    </row>
    <row r="21" spans="1:12" ht="17" x14ac:dyDescent="0.2">
      <c r="A21" s="46"/>
      <c r="B21" s="44"/>
      <c r="C21" s="8" t="s">
        <v>123</v>
      </c>
      <c r="D21" s="13"/>
      <c r="E21" s="33" t="s">
        <v>183</v>
      </c>
      <c r="F21" s="8" t="s">
        <v>38</v>
      </c>
      <c r="G21" s="2" t="s">
        <v>184</v>
      </c>
      <c r="H21" s="2" t="s">
        <v>34</v>
      </c>
      <c r="I21" s="2" t="s">
        <v>34</v>
      </c>
      <c r="J21" s="2">
        <v>6</v>
      </c>
      <c r="K21" s="16">
        <f t="shared" si="0"/>
        <v>2.643171806167401</v>
      </c>
      <c r="L21" s="6"/>
    </row>
    <row r="22" spans="1:12" ht="34" x14ac:dyDescent="0.2">
      <c r="A22" s="46"/>
      <c r="B22" s="44"/>
      <c r="C22" s="8" t="s">
        <v>124</v>
      </c>
      <c r="D22" s="13"/>
      <c r="E22" s="33" t="s">
        <v>183</v>
      </c>
      <c r="F22" s="8" t="s">
        <v>45</v>
      </c>
      <c r="G22" s="2" t="s">
        <v>184</v>
      </c>
      <c r="H22" s="2" t="s">
        <v>41</v>
      </c>
      <c r="I22" s="2" t="s">
        <v>23</v>
      </c>
      <c r="J22" s="2">
        <v>6</v>
      </c>
      <c r="K22" s="16">
        <f t="shared" si="0"/>
        <v>2.643171806167401</v>
      </c>
      <c r="L22" s="6" t="s">
        <v>181</v>
      </c>
    </row>
    <row r="23" spans="1:12" ht="17" x14ac:dyDescent="0.2">
      <c r="A23" s="46" t="s">
        <v>86</v>
      </c>
      <c r="B23" s="44" t="s">
        <v>43</v>
      </c>
      <c r="C23" s="8" t="s">
        <v>125</v>
      </c>
      <c r="D23" s="13"/>
      <c r="E23" s="33" t="s">
        <v>183</v>
      </c>
      <c r="F23" s="8" t="s">
        <v>171</v>
      </c>
      <c r="G23" s="2" t="s">
        <v>184</v>
      </c>
      <c r="H23" s="2" t="s">
        <v>23</v>
      </c>
      <c r="I23" s="2" t="s">
        <v>23</v>
      </c>
      <c r="J23" s="2">
        <v>5</v>
      </c>
      <c r="K23" s="16">
        <f t="shared" si="0"/>
        <v>2.2026431718061676</v>
      </c>
      <c r="L23" s="6"/>
    </row>
    <row r="24" spans="1:12" ht="34" x14ac:dyDescent="0.2">
      <c r="A24" s="46"/>
      <c r="B24" s="44"/>
      <c r="C24" s="8" t="s">
        <v>126</v>
      </c>
      <c r="D24" s="13"/>
      <c r="E24" s="33" t="s">
        <v>183</v>
      </c>
      <c r="F24" s="8" t="s">
        <v>53</v>
      </c>
      <c r="G24" s="2" t="s">
        <v>54</v>
      </c>
      <c r="H24" s="2" t="s">
        <v>41</v>
      </c>
      <c r="I24" s="2" t="s">
        <v>23</v>
      </c>
      <c r="J24" s="2">
        <v>5</v>
      </c>
      <c r="K24" s="16">
        <f t="shared" si="0"/>
        <v>2.2026431718061676</v>
      </c>
      <c r="L24" s="6" t="s">
        <v>180</v>
      </c>
    </row>
    <row r="25" spans="1:12" ht="17" x14ac:dyDescent="0.2">
      <c r="A25" s="46" t="s">
        <v>11</v>
      </c>
      <c r="B25" s="44" t="s">
        <v>108</v>
      </c>
      <c r="C25" s="8" t="s">
        <v>140</v>
      </c>
      <c r="D25" s="13"/>
      <c r="E25" s="33" t="s">
        <v>183</v>
      </c>
      <c r="F25" s="8" t="s">
        <v>76</v>
      </c>
      <c r="G25" s="2" t="s">
        <v>77</v>
      </c>
      <c r="H25" s="2" t="s">
        <v>23</v>
      </c>
      <c r="I25" s="2" t="s">
        <v>23</v>
      </c>
      <c r="J25" s="2">
        <v>5</v>
      </c>
      <c r="K25" s="16">
        <f t="shared" si="0"/>
        <v>2.2026431718061676</v>
      </c>
      <c r="L25" s="6"/>
    </row>
    <row r="26" spans="1:12" ht="17" x14ac:dyDescent="0.2">
      <c r="A26" s="46"/>
      <c r="B26" s="44"/>
      <c r="C26" s="8" t="s">
        <v>141</v>
      </c>
      <c r="D26" s="13"/>
      <c r="E26" s="33" t="s">
        <v>183</v>
      </c>
      <c r="F26" s="8" t="s">
        <v>31</v>
      </c>
      <c r="G26" s="2" t="s">
        <v>187</v>
      </c>
      <c r="H26" s="2" t="s">
        <v>23</v>
      </c>
      <c r="I26" s="2" t="s">
        <v>23</v>
      </c>
      <c r="J26" s="2">
        <v>4</v>
      </c>
      <c r="K26" s="16">
        <f t="shared" si="0"/>
        <v>1.7621145374449341</v>
      </c>
      <c r="L26" s="6"/>
    </row>
    <row r="27" spans="1:12" ht="34" x14ac:dyDescent="0.2">
      <c r="A27" s="46"/>
      <c r="B27" s="44"/>
      <c r="C27" s="45" t="s">
        <v>127</v>
      </c>
      <c r="D27" s="13"/>
      <c r="E27" s="33" t="s">
        <v>183</v>
      </c>
      <c r="F27" s="8" t="s">
        <v>111</v>
      </c>
      <c r="G27" s="4" t="s">
        <v>24</v>
      </c>
      <c r="H27" s="2" t="s">
        <v>34</v>
      </c>
      <c r="I27" s="2" t="s">
        <v>34</v>
      </c>
      <c r="J27" s="2">
        <v>4</v>
      </c>
      <c r="K27" s="16">
        <f t="shared" si="0"/>
        <v>1.7621145374449341</v>
      </c>
      <c r="L27" s="6" t="s">
        <v>179</v>
      </c>
    </row>
    <row r="28" spans="1:12" ht="34" x14ac:dyDescent="0.2">
      <c r="A28" s="46"/>
      <c r="B28" s="44"/>
      <c r="C28" s="45"/>
      <c r="D28" s="13"/>
      <c r="E28" s="33" t="s">
        <v>183</v>
      </c>
      <c r="F28" s="8" t="s">
        <v>40</v>
      </c>
      <c r="G28" s="2" t="s">
        <v>184</v>
      </c>
      <c r="H28" s="2" t="s">
        <v>41</v>
      </c>
      <c r="I28" s="2" t="s">
        <v>23</v>
      </c>
      <c r="J28" s="2">
        <v>4</v>
      </c>
      <c r="K28" s="16">
        <f t="shared" si="0"/>
        <v>1.7621145374449341</v>
      </c>
      <c r="L28" s="6" t="s">
        <v>178</v>
      </c>
    </row>
    <row r="29" spans="1:12" ht="34" x14ac:dyDescent="0.2">
      <c r="A29" s="44" t="s">
        <v>13</v>
      </c>
      <c r="B29" s="44" t="s">
        <v>99</v>
      </c>
      <c r="C29" s="8" t="s">
        <v>142</v>
      </c>
      <c r="D29" s="13"/>
      <c r="E29" s="33" t="s">
        <v>183</v>
      </c>
      <c r="F29" s="8" t="s">
        <v>66</v>
      </c>
      <c r="G29" s="2" t="s">
        <v>186</v>
      </c>
      <c r="H29" s="2" t="s">
        <v>23</v>
      </c>
      <c r="I29" s="2" t="s">
        <v>23</v>
      </c>
      <c r="J29" s="2">
        <v>4</v>
      </c>
      <c r="K29" s="16">
        <f t="shared" si="0"/>
        <v>1.7621145374449341</v>
      </c>
      <c r="L29" s="6" t="s">
        <v>177</v>
      </c>
    </row>
    <row r="30" spans="1:12" ht="17" x14ac:dyDescent="0.2">
      <c r="A30" s="44"/>
      <c r="B30" s="44"/>
      <c r="C30" s="8" t="s">
        <v>143</v>
      </c>
      <c r="D30" s="13"/>
      <c r="E30" s="33" t="s">
        <v>183</v>
      </c>
      <c r="F30" s="8" t="s">
        <v>67</v>
      </c>
      <c r="G30" s="2" t="s">
        <v>186</v>
      </c>
      <c r="H30" s="2" t="s">
        <v>41</v>
      </c>
      <c r="I30" s="2" t="s">
        <v>23</v>
      </c>
      <c r="J30" s="2">
        <v>4</v>
      </c>
      <c r="K30" s="16">
        <f t="shared" si="0"/>
        <v>1.7621145374449341</v>
      </c>
      <c r="L30" s="6"/>
    </row>
    <row r="31" spans="1:12" ht="17" x14ac:dyDescent="0.2">
      <c r="A31" s="4" t="s">
        <v>1</v>
      </c>
      <c r="B31" s="6" t="s">
        <v>36</v>
      </c>
      <c r="C31" s="8" t="s">
        <v>50</v>
      </c>
      <c r="D31" s="13"/>
      <c r="E31" s="33" t="s">
        <v>183</v>
      </c>
      <c r="F31" s="8" t="s">
        <v>70</v>
      </c>
      <c r="G31" s="2" t="s">
        <v>71</v>
      </c>
      <c r="H31" s="2" t="s">
        <v>23</v>
      </c>
      <c r="I31" s="2" t="s">
        <v>23</v>
      </c>
      <c r="J31" s="2">
        <v>4</v>
      </c>
      <c r="K31" s="16">
        <f t="shared" si="0"/>
        <v>1.7621145374449341</v>
      </c>
      <c r="L31" s="6"/>
    </row>
    <row r="32" spans="1:12" ht="34" x14ac:dyDescent="0.2">
      <c r="A32" s="4" t="s">
        <v>87</v>
      </c>
      <c r="B32" s="6" t="s">
        <v>36</v>
      </c>
      <c r="C32" s="8" t="s">
        <v>51</v>
      </c>
      <c r="D32" s="13"/>
      <c r="E32" s="33" t="s">
        <v>183</v>
      </c>
      <c r="F32" s="8" t="s">
        <v>28</v>
      </c>
      <c r="G32" s="2" t="s">
        <v>29</v>
      </c>
      <c r="H32" s="2" t="s">
        <v>23</v>
      </c>
      <c r="I32" s="2" t="s">
        <v>23</v>
      </c>
      <c r="J32" s="2">
        <v>3</v>
      </c>
      <c r="K32" s="16">
        <f t="shared" si="0"/>
        <v>1.3215859030837005</v>
      </c>
      <c r="L32" s="6" t="s">
        <v>173</v>
      </c>
    </row>
    <row r="33" spans="1:12" ht="17" x14ac:dyDescent="0.2">
      <c r="A33" s="46" t="s">
        <v>88</v>
      </c>
      <c r="B33" s="44" t="s">
        <v>43</v>
      </c>
      <c r="C33" s="8" t="s">
        <v>144</v>
      </c>
      <c r="D33" s="13"/>
      <c r="E33" s="33" t="s">
        <v>183</v>
      </c>
      <c r="F33" s="8" t="s">
        <v>48</v>
      </c>
      <c r="G33" s="2" t="s">
        <v>54</v>
      </c>
      <c r="H33" s="2" t="s">
        <v>34</v>
      </c>
      <c r="I33" s="2" t="s">
        <v>34</v>
      </c>
      <c r="J33" s="2">
        <v>3</v>
      </c>
      <c r="K33" s="16">
        <f t="shared" si="0"/>
        <v>1.3215859030837005</v>
      </c>
      <c r="L33" s="6"/>
    </row>
    <row r="34" spans="1:12" ht="17" x14ac:dyDescent="0.2">
      <c r="A34" s="46"/>
      <c r="B34" s="44"/>
      <c r="C34" s="8" t="s">
        <v>145</v>
      </c>
      <c r="D34" s="13"/>
      <c r="E34" s="33" t="s">
        <v>183</v>
      </c>
      <c r="F34" s="8" t="s">
        <v>61</v>
      </c>
      <c r="G34" s="2" t="s">
        <v>185</v>
      </c>
      <c r="H34" s="2" t="s">
        <v>34</v>
      </c>
      <c r="I34" s="2" t="s">
        <v>34</v>
      </c>
      <c r="J34" s="2">
        <v>3</v>
      </c>
      <c r="K34" s="16">
        <f t="shared" si="0"/>
        <v>1.3215859030837005</v>
      </c>
      <c r="L34" s="6"/>
    </row>
    <row r="35" spans="1:12" ht="17" x14ac:dyDescent="0.2">
      <c r="A35" s="46" t="s">
        <v>89</v>
      </c>
      <c r="B35" s="44" t="s">
        <v>44</v>
      </c>
      <c r="C35" s="4" t="s">
        <v>147</v>
      </c>
      <c r="D35" s="13"/>
      <c r="E35" s="33" t="s">
        <v>183</v>
      </c>
      <c r="F35" s="8" t="s">
        <v>64</v>
      </c>
      <c r="G35" s="2" t="s">
        <v>185</v>
      </c>
      <c r="H35" s="2" t="s">
        <v>34</v>
      </c>
      <c r="I35" s="2" t="s">
        <v>34</v>
      </c>
      <c r="J35" s="2">
        <v>3</v>
      </c>
      <c r="K35" s="16">
        <f t="shared" si="0"/>
        <v>1.3215859030837005</v>
      </c>
      <c r="L35" s="6"/>
    </row>
    <row r="36" spans="1:12" ht="17" x14ac:dyDescent="0.2">
      <c r="A36" s="46"/>
      <c r="B36" s="44"/>
      <c r="C36" s="4" t="s">
        <v>148</v>
      </c>
      <c r="D36" s="13"/>
      <c r="E36" s="33" t="s">
        <v>183</v>
      </c>
      <c r="F36" s="8" t="s">
        <v>72</v>
      </c>
      <c r="G36" s="2" t="s">
        <v>7</v>
      </c>
      <c r="H36" s="2" t="s">
        <v>23</v>
      </c>
      <c r="I36" s="2" t="s">
        <v>23</v>
      </c>
      <c r="J36" s="2">
        <v>3</v>
      </c>
      <c r="K36" s="16">
        <f t="shared" si="0"/>
        <v>1.3215859030837005</v>
      </c>
      <c r="L36" s="6"/>
    </row>
    <row r="37" spans="1:12" ht="17" x14ac:dyDescent="0.2">
      <c r="A37" s="46"/>
      <c r="B37" s="44"/>
      <c r="C37" s="4" t="s">
        <v>146</v>
      </c>
      <c r="D37" s="13"/>
      <c r="E37" s="33" t="s">
        <v>183</v>
      </c>
      <c r="F37" s="8" t="s">
        <v>74</v>
      </c>
      <c r="G37" s="2" t="s">
        <v>199</v>
      </c>
      <c r="H37" s="2" t="s">
        <v>23</v>
      </c>
      <c r="I37" s="2" t="s">
        <v>23</v>
      </c>
      <c r="J37" s="2">
        <v>3</v>
      </c>
      <c r="K37" s="16">
        <f t="shared" si="0"/>
        <v>1.3215859030837005</v>
      </c>
      <c r="L37" s="6"/>
    </row>
    <row r="38" spans="1:12" ht="17" x14ac:dyDescent="0.2">
      <c r="A38" s="2" t="s">
        <v>0</v>
      </c>
      <c r="B38" s="6" t="s">
        <v>36</v>
      </c>
      <c r="C38" s="8" t="s">
        <v>57</v>
      </c>
      <c r="D38" s="13"/>
      <c r="E38" s="33" t="s">
        <v>183</v>
      </c>
      <c r="F38" s="8" t="s">
        <v>79</v>
      </c>
      <c r="G38" s="2" t="s">
        <v>185</v>
      </c>
      <c r="H38" s="2" t="s">
        <v>34</v>
      </c>
      <c r="I38" s="2" t="s">
        <v>34</v>
      </c>
      <c r="J38" s="2">
        <v>3</v>
      </c>
      <c r="K38" s="16">
        <f t="shared" si="0"/>
        <v>1.3215859030837005</v>
      </c>
      <c r="L38" s="6" t="s">
        <v>176</v>
      </c>
    </row>
    <row r="39" spans="1:12" ht="17" x14ac:dyDescent="0.2">
      <c r="A39" s="44" t="s">
        <v>90</v>
      </c>
      <c r="B39" s="44" t="s">
        <v>59</v>
      </c>
      <c r="C39" s="8" t="s">
        <v>150</v>
      </c>
      <c r="D39" s="13"/>
      <c r="E39" s="33" t="s">
        <v>183</v>
      </c>
      <c r="F39" s="8" t="s">
        <v>81</v>
      </c>
      <c r="G39" s="2" t="s">
        <v>185</v>
      </c>
      <c r="H39" s="2" t="s">
        <v>41</v>
      </c>
      <c r="I39" s="2" t="s">
        <v>23</v>
      </c>
      <c r="J39" s="2">
        <v>3</v>
      </c>
      <c r="K39" s="16">
        <f t="shared" si="0"/>
        <v>1.3215859030837005</v>
      </c>
      <c r="L39" s="6"/>
    </row>
    <row r="40" spans="1:12" ht="34" x14ac:dyDescent="0.2">
      <c r="A40" s="44"/>
      <c r="B40" s="44"/>
      <c r="C40" s="8" t="s">
        <v>151</v>
      </c>
      <c r="D40" s="13"/>
      <c r="E40" s="33" t="s">
        <v>183</v>
      </c>
      <c r="F40" s="8" t="s">
        <v>18</v>
      </c>
      <c r="G40" s="2" t="s">
        <v>25</v>
      </c>
      <c r="H40" s="2" t="s">
        <v>23</v>
      </c>
      <c r="I40" s="2" t="s">
        <v>23</v>
      </c>
      <c r="J40" s="2">
        <v>2</v>
      </c>
      <c r="K40" s="16">
        <f t="shared" si="0"/>
        <v>0.88105726872246704</v>
      </c>
      <c r="L40" s="6"/>
    </row>
    <row r="41" spans="1:12" ht="17" x14ac:dyDescent="0.2">
      <c r="A41" s="44"/>
      <c r="B41" s="44"/>
      <c r="C41" s="8" t="s">
        <v>149</v>
      </c>
      <c r="D41" s="13"/>
      <c r="E41" s="33" t="s">
        <v>183</v>
      </c>
      <c r="F41" s="8" t="s">
        <v>107</v>
      </c>
      <c r="G41" s="2" t="s">
        <v>187</v>
      </c>
      <c r="H41" s="2" t="s">
        <v>49</v>
      </c>
      <c r="I41" s="2" t="s">
        <v>34</v>
      </c>
      <c r="J41" s="2">
        <v>2</v>
      </c>
      <c r="K41" s="16">
        <f t="shared" si="0"/>
        <v>0.88105726872246704</v>
      </c>
      <c r="L41" s="6"/>
    </row>
    <row r="42" spans="1:12" ht="34" x14ac:dyDescent="0.2">
      <c r="A42" s="2" t="s">
        <v>5</v>
      </c>
      <c r="B42" s="6" t="s">
        <v>100</v>
      </c>
      <c r="C42" s="8" t="s">
        <v>101</v>
      </c>
      <c r="D42" s="13"/>
      <c r="E42" s="33" t="s">
        <v>183</v>
      </c>
      <c r="F42" s="8" t="s">
        <v>159</v>
      </c>
      <c r="G42" s="2" t="s">
        <v>160</v>
      </c>
      <c r="H42" s="2" t="s">
        <v>34</v>
      </c>
      <c r="I42" s="2" t="s">
        <v>34</v>
      </c>
      <c r="J42" s="2">
        <v>2</v>
      </c>
      <c r="K42" s="16">
        <f t="shared" si="0"/>
        <v>0.88105726872246704</v>
      </c>
      <c r="L42" s="6"/>
    </row>
    <row r="43" spans="1:12" ht="34" x14ac:dyDescent="0.2">
      <c r="A43" s="2" t="s">
        <v>6</v>
      </c>
      <c r="B43" s="6" t="s">
        <v>35</v>
      </c>
      <c r="C43" s="8" t="s">
        <v>60</v>
      </c>
      <c r="D43" s="13"/>
      <c r="E43" s="33" t="s">
        <v>183</v>
      </c>
      <c r="F43" s="8" t="s">
        <v>52</v>
      </c>
      <c r="G43" s="2" t="s">
        <v>54</v>
      </c>
      <c r="H43" s="2" t="s">
        <v>41</v>
      </c>
      <c r="I43" s="2" t="s">
        <v>23</v>
      </c>
      <c r="J43" s="2">
        <v>1</v>
      </c>
      <c r="K43" s="16">
        <f t="shared" si="0"/>
        <v>0.44052863436123352</v>
      </c>
      <c r="L43" s="6"/>
    </row>
    <row r="44" spans="1:12" ht="34" x14ac:dyDescent="0.2">
      <c r="A44" s="2" t="s">
        <v>7</v>
      </c>
      <c r="B44" s="6" t="s">
        <v>35</v>
      </c>
      <c r="C44" s="8" t="s">
        <v>62</v>
      </c>
      <c r="D44" s="13"/>
      <c r="E44" s="33" t="s">
        <v>183</v>
      </c>
      <c r="F44" s="26" t="s">
        <v>157</v>
      </c>
      <c r="G44" s="10" t="s">
        <v>115</v>
      </c>
      <c r="H44" s="10" t="s">
        <v>34</v>
      </c>
      <c r="I44" s="10" t="s">
        <v>34</v>
      </c>
      <c r="J44" s="10">
        <v>1</v>
      </c>
      <c r="K44" s="28">
        <f t="shared" si="0"/>
        <v>0.44052863436123352</v>
      </c>
      <c r="L44" s="30" t="s">
        <v>175</v>
      </c>
    </row>
    <row r="45" spans="1:12" ht="17" x14ac:dyDescent="0.2">
      <c r="A45" s="44" t="s">
        <v>189</v>
      </c>
      <c r="B45" s="44" t="s">
        <v>102</v>
      </c>
      <c r="C45" s="8" t="s">
        <v>152</v>
      </c>
      <c r="D45" s="13"/>
      <c r="E45" s="22"/>
      <c r="F45" s="2"/>
      <c r="G45" s="2"/>
      <c r="H45" s="2"/>
      <c r="I45" s="2"/>
      <c r="J45" s="20">
        <f>SUM(J4:J44)</f>
        <v>227</v>
      </c>
      <c r="K45" s="16">
        <f t="shared" si="0"/>
        <v>100</v>
      </c>
      <c r="L45" s="6"/>
    </row>
    <row r="46" spans="1:12" ht="30" x14ac:dyDescent="0.2">
      <c r="A46" s="44"/>
      <c r="B46" s="44"/>
      <c r="C46" s="8" t="s">
        <v>153</v>
      </c>
      <c r="D46" s="13"/>
      <c r="E46" s="22"/>
      <c r="F46" s="2"/>
      <c r="G46" s="2"/>
      <c r="H46" s="2"/>
      <c r="I46" s="2"/>
      <c r="J46" s="15" t="s">
        <v>112</v>
      </c>
      <c r="K46" s="3"/>
      <c r="L46" s="6"/>
    </row>
    <row r="47" spans="1:12" ht="17" x14ac:dyDescent="0.2">
      <c r="A47" s="44"/>
      <c r="B47" s="44"/>
      <c r="C47" s="8" t="s">
        <v>154</v>
      </c>
      <c r="D47" s="13"/>
      <c r="E47" s="22"/>
      <c r="F47" s="2"/>
      <c r="G47" s="2"/>
      <c r="H47" s="2"/>
      <c r="I47" s="2"/>
      <c r="J47" s="2"/>
      <c r="K47" s="4"/>
      <c r="L47" s="6"/>
    </row>
    <row r="48" spans="1:12" ht="17" x14ac:dyDescent="0.2">
      <c r="A48" s="2" t="s">
        <v>8</v>
      </c>
      <c r="B48" s="6" t="s">
        <v>103</v>
      </c>
      <c r="C48" s="8" t="s">
        <v>65</v>
      </c>
      <c r="D48" s="13"/>
      <c r="E48" s="22"/>
      <c r="F48" s="2"/>
      <c r="G48" s="2"/>
      <c r="H48" s="2"/>
      <c r="I48" s="2"/>
      <c r="J48" s="2"/>
      <c r="K48" s="4"/>
      <c r="L48" s="6"/>
    </row>
    <row r="49" spans="1:12" ht="17" x14ac:dyDescent="0.2">
      <c r="A49" s="2" t="s">
        <v>91</v>
      </c>
      <c r="B49" s="6" t="s">
        <v>36</v>
      </c>
      <c r="C49" s="8" t="s">
        <v>155</v>
      </c>
      <c r="D49" s="13"/>
      <c r="E49" s="22"/>
      <c r="F49" s="2"/>
      <c r="G49" s="2"/>
      <c r="H49" s="2"/>
      <c r="I49" s="2"/>
      <c r="J49" s="2"/>
      <c r="K49" s="4"/>
      <c r="L49" s="6"/>
    </row>
    <row r="50" spans="1:12" ht="34" x14ac:dyDescent="0.2">
      <c r="A50" s="2" t="s">
        <v>14</v>
      </c>
      <c r="B50" s="6" t="s">
        <v>104</v>
      </c>
      <c r="C50" s="8" t="s">
        <v>68</v>
      </c>
      <c r="D50" s="13"/>
      <c r="E50" s="22"/>
      <c r="F50" s="2"/>
      <c r="G50" s="2"/>
      <c r="H50" s="2"/>
      <c r="I50" s="2"/>
      <c r="J50" s="2"/>
      <c r="K50" s="4"/>
      <c r="L50" s="6"/>
    </row>
    <row r="51" spans="1:12" ht="34" x14ac:dyDescent="0.2">
      <c r="A51" s="44" t="s">
        <v>9</v>
      </c>
      <c r="B51" s="44" t="s">
        <v>193</v>
      </c>
      <c r="C51" s="8" t="s">
        <v>195</v>
      </c>
      <c r="D51" s="13"/>
      <c r="E51" s="22"/>
      <c r="F51" s="2"/>
      <c r="G51" s="2"/>
      <c r="H51" s="2"/>
      <c r="I51" s="2"/>
      <c r="J51" s="2"/>
      <c r="K51" s="4"/>
      <c r="L51" s="6"/>
    </row>
    <row r="52" spans="1:12" ht="17" x14ac:dyDescent="0.2">
      <c r="A52" s="44"/>
      <c r="B52" s="44"/>
      <c r="C52" s="4" t="s">
        <v>194</v>
      </c>
      <c r="D52" s="13"/>
      <c r="E52" s="22"/>
      <c r="F52" s="2"/>
      <c r="G52" s="2"/>
      <c r="H52" s="2"/>
      <c r="I52" s="2"/>
      <c r="J52" s="2"/>
      <c r="K52" s="4"/>
      <c r="L52" s="6"/>
    </row>
    <row r="53" spans="1:12" ht="34" x14ac:dyDescent="0.2">
      <c r="A53" s="2" t="s">
        <v>12</v>
      </c>
      <c r="B53" s="6" t="s">
        <v>105</v>
      </c>
      <c r="C53" s="4" t="s">
        <v>73</v>
      </c>
      <c r="D53" s="13"/>
      <c r="E53" s="22"/>
      <c r="F53" s="2"/>
      <c r="G53" s="2"/>
      <c r="H53" s="2"/>
      <c r="I53" s="2"/>
      <c r="J53" s="2"/>
      <c r="K53" s="4"/>
      <c r="L53" s="6"/>
    </row>
    <row r="54" spans="1:12" ht="34" x14ac:dyDescent="0.2">
      <c r="A54" s="2" t="s">
        <v>10</v>
      </c>
      <c r="B54" s="6" t="s">
        <v>106</v>
      </c>
      <c r="C54" s="8" t="s">
        <v>75</v>
      </c>
      <c r="D54" s="13"/>
      <c r="E54" s="22"/>
      <c r="F54" s="2"/>
      <c r="G54" s="2"/>
      <c r="H54" s="2"/>
      <c r="I54" s="2"/>
      <c r="J54" s="2"/>
      <c r="K54" s="4"/>
      <c r="L54" s="6"/>
    </row>
    <row r="55" spans="1:12" ht="17" x14ac:dyDescent="0.2">
      <c r="A55" s="2" t="s">
        <v>15</v>
      </c>
      <c r="B55" s="6" t="s">
        <v>36</v>
      </c>
      <c r="C55" s="8" t="s">
        <v>78</v>
      </c>
      <c r="D55" s="13"/>
      <c r="E55" s="22"/>
      <c r="F55" s="2"/>
      <c r="G55" s="2"/>
      <c r="H55" s="2"/>
      <c r="I55" s="2"/>
      <c r="J55" s="2"/>
      <c r="K55" s="4"/>
      <c r="L55" s="6"/>
    </row>
    <row r="56" spans="1:12" ht="17" x14ac:dyDescent="0.2">
      <c r="A56" s="2" t="s">
        <v>16</v>
      </c>
      <c r="B56" s="6" t="s">
        <v>36</v>
      </c>
      <c r="C56" s="8" t="s">
        <v>80</v>
      </c>
      <c r="D56" s="13"/>
      <c r="E56" s="22"/>
      <c r="F56" s="2"/>
      <c r="G56" s="2"/>
      <c r="H56" s="2"/>
      <c r="I56" s="2"/>
      <c r="J56" s="2"/>
      <c r="K56" s="4"/>
      <c r="L56" s="6"/>
    </row>
  </sheetData>
  <mergeCells count="37">
    <mergeCell ref="B1:J1"/>
    <mergeCell ref="A2:A3"/>
    <mergeCell ref="B2:B3"/>
    <mergeCell ref="C2:C3"/>
    <mergeCell ref="E2:E3"/>
    <mergeCell ref="F2:F3"/>
    <mergeCell ref="G2:G3"/>
    <mergeCell ref="H2:H3"/>
    <mergeCell ref="I2:I3"/>
    <mergeCell ref="J2:K2"/>
    <mergeCell ref="A7:A8"/>
    <mergeCell ref="B7:B8"/>
    <mergeCell ref="A10:A11"/>
    <mergeCell ref="B10:B11"/>
    <mergeCell ref="A12:A14"/>
    <mergeCell ref="B12:B14"/>
    <mergeCell ref="A15:A17"/>
    <mergeCell ref="B15:B17"/>
    <mergeCell ref="A18:A22"/>
    <mergeCell ref="B18:B22"/>
    <mergeCell ref="A23:A24"/>
    <mergeCell ref="B23:B24"/>
    <mergeCell ref="C27:C28"/>
    <mergeCell ref="A29:A30"/>
    <mergeCell ref="B29:B30"/>
    <mergeCell ref="A51:A52"/>
    <mergeCell ref="B51:B52"/>
    <mergeCell ref="A35:A37"/>
    <mergeCell ref="B35:B37"/>
    <mergeCell ref="A39:A41"/>
    <mergeCell ref="B39:B41"/>
    <mergeCell ref="A45:A47"/>
    <mergeCell ref="B45:B47"/>
    <mergeCell ref="A33:A34"/>
    <mergeCell ref="B33:B34"/>
    <mergeCell ref="A25:A28"/>
    <mergeCell ref="B25:B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87AE-9BE7-EA41-ADC0-E64483B816C4}">
  <dimension ref="A1:L56"/>
  <sheetViews>
    <sheetView zoomScale="67" zoomScaleNormal="100" workbookViewId="0">
      <selection activeCell="L28" sqref="L28"/>
    </sheetView>
  </sheetViews>
  <sheetFormatPr baseColWidth="10" defaultRowHeight="16" x14ac:dyDescent="0.2"/>
  <cols>
    <col min="1" max="1" width="13.6640625" customWidth="1"/>
    <col min="2" max="2" width="32.6640625" style="2" customWidth="1"/>
    <col min="3" max="3" width="19.5" customWidth="1"/>
    <col min="4" max="4" width="1.33203125" customWidth="1"/>
    <col min="5" max="5" width="12" customWidth="1"/>
    <col min="7" max="7" width="13" customWidth="1"/>
    <col min="8" max="8" width="12.83203125" customWidth="1"/>
    <col min="10" max="10" width="14.5" customWidth="1"/>
    <col min="11" max="11" width="15.5" customWidth="1"/>
    <col min="12" max="12" width="33" customWidth="1"/>
  </cols>
  <sheetData>
    <row r="1" spans="1:12" ht="50" x14ac:dyDescent="0.2">
      <c r="A1" s="19" t="s">
        <v>118</v>
      </c>
      <c r="B1" s="60" t="s">
        <v>17</v>
      </c>
      <c r="C1" s="60"/>
      <c r="D1" s="60"/>
      <c r="E1" s="60"/>
      <c r="F1" s="60"/>
      <c r="G1" s="60"/>
      <c r="H1" s="60"/>
      <c r="I1" s="60"/>
      <c r="J1" s="60"/>
      <c r="K1" s="4"/>
      <c r="L1" s="6"/>
    </row>
    <row r="2" spans="1:12" ht="40" x14ac:dyDescent="0.2">
      <c r="A2" s="47" t="s">
        <v>172</v>
      </c>
      <c r="B2" s="47" t="s">
        <v>166</v>
      </c>
      <c r="C2" s="47" t="s">
        <v>165</v>
      </c>
      <c r="D2" s="13"/>
      <c r="E2" s="47" t="s">
        <v>164</v>
      </c>
      <c r="F2" s="47" t="s">
        <v>190</v>
      </c>
      <c r="G2" s="47" t="s">
        <v>188</v>
      </c>
      <c r="H2" s="49" t="s">
        <v>191</v>
      </c>
      <c r="I2" s="49" t="s">
        <v>192</v>
      </c>
      <c r="J2" s="24" t="s">
        <v>203</v>
      </c>
      <c r="K2" s="24" t="s">
        <v>113</v>
      </c>
      <c r="L2" s="6"/>
    </row>
    <row r="3" spans="1:12" ht="20" x14ac:dyDescent="0.25">
      <c r="A3" s="47"/>
      <c r="B3" s="47"/>
      <c r="C3" s="47"/>
      <c r="D3" s="13"/>
      <c r="E3" s="48"/>
      <c r="F3" s="48"/>
      <c r="G3" s="48"/>
      <c r="H3" s="50"/>
      <c r="I3" s="50"/>
      <c r="J3" s="58" t="s">
        <v>243</v>
      </c>
      <c r="K3" s="58"/>
      <c r="L3" s="31" t="s">
        <v>161</v>
      </c>
    </row>
    <row r="4" spans="1:12" ht="34" x14ac:dyDescent="0.2">
      <c r="A4" s="4" t="s">
        <v>82</v>
      </c>
      <c r="B4" s="6" t="s">
        <v>92</v>
      </c>
      <c r="C4" s="8" t="s">
        <v>22</v>
      </c>
      <c r="D4" s="13"/>
      <c r="E4" s="7" t="s">
        <v>20</v>
      </c>
      <c r="F4" s="8" t="s">
        <v>19</v>
      </c>
      <c r="G4" s="9" t="s">
        <v>24</v>
      </c>
      <c r="H4" s="9" t="s">
        <v>23</v>
      </c>
      <c r="I4" s="9" t="s">
        <v>23</v>
      </c>
      <c r="J4" s="2">
        <v>11</v>
      </c>
      <c r="K4" s="16">
        <f>J4/102*100</f>
        <v>10.784313725490197</v>
      </c>
      <c r="L4" s="6"/>
    </row>
    <row r="5" spans="1:12" ht="51" x14ac:dyDescent="0.2">
      <c r="A5" s="4" t="s">
        <v>83</v>
      </c>
      <c r="B5" s="23" t="s">
        <v>93</v>
      </c>
      <c r="C5" s="8" t="s">
        <v>26</v>
      </c>
      <c r="D5" s="13"/>
      <c r="E5" s="33" t="s">
        <v>20</v>
      </c>
      <c r="F5" s="11" t="s">
        <v>63</v>
      </c>
      <c r="G5" s="10" t="s">
        <v>119</v>
      </c>
      <c r="H5" s="10" t="s">
        <v>162</v>
      </c>
      <c r="I5" s="10" t="s">
        <v>34</v>
      </c>
      <c r="J5" s="27">
        <v>1</v>
      </c>
      <c r="K5" s="16">
        <f t="shared" ref="K5:K16" si="0">J5/102*100</f>
        <v>0.98039215686274506</v>
      </c>
      <c r="L5" s="30" t="s">
        <v>167</v>
      </c>
    </row>
    <row r="6" spans="1:12" ht="51" x14ac:dyDescent="0.2">
      <c r="A6" s="2" t="s">
        <v>2</v>
      </c>
      <c r="B6" s="6" t="s">
        <v>168</v>
      </c>
      <c r="C6" s="8" t="s">
        <v>30</v>
      </c>
      <c r="D6" s="13"/>
      <c r="E6" s="7" t="s">
        <v>21</v>
      </c>
      <c r="F6" s="8" t="s">
        <v>42</v>
      </c>
      <c r="G6" s="2" t="s">
        <v>115</v>
      </c>
      <c r="H6" s="2" t="s">
        <v>23</v>
      </c>
      <c r="I6" s="2" t="s">
        <v>23</v>
      </c>
      <c r="J6" s="2">
        <v>15</v>
      </c>
      <c r="K6" s="16">
        <f t="shared" si="0"/>
        <v>14.705882352941178</v>
      </c>
      <c r="L6" s="6"/>
    </row>
    <row r="7" spans="1:12" ht="17" x14ac:dyDescent="0.2">
      <c r="A7" s="46" t="s">
        <v>84</v>
      </c>
      <c r="B7" s="44" t="s">
        <v>94</v>
      </c>
      <c r="C7" s="8" t="s">
        <v>132</v>
      </c>
      <c r="D7" s="13"/>
      <c r="E7" s="33" t="s">
        <v>21</v>
      </c>
      <c r="F7" s="8" t="s">
        <v>39</v>
      </c>
      <c r="G7" s="2" t="s">
        <v>115</v>
      </c>
      <c r="H7" s="2" t="s">
        <v>34</v>
      </c>
      <c r="I7" s="2" t="s">
        <v>34</v>
      </c>
      <c r="J7" s="2">
        <v>14</v>
      </c>
      <c r="K7" s="16">
        <f t="shared" si="0"/>
        <v>13.725490196078432</v>
      </c>
      <c r="L7" s="6"/>
    </row>
    <row r="8" spans="1:12" ht="17" x14ac:dyDescent="0.2">
      <c r="A8" s="46"/>
      <c r="B8" s="44"/>
      <c r="C8" s="8" t="s">
        <v>128</v>
      </c>
      <c r="D8" s="13"/>
      <c r="E8" s="33" t="s">
        <v>21</v>
      </c>
      <c r="F8" s="8" t="s">
        <v>46</v>
      </c>
      <c r="G8" s="2" t="s">
        <v>115</v>
      </c>
      <c r="H8" s="2" t="s">
        <v>23</v>
      </c>
      <c r="I8" s="2" t="s">
        <v>23</v>
      </c>
      <c r="J8" s="2">
        <v>12</v>
      </c>
      <c r="K8" s="16">
        <f t="shared" si="0"/>
        <v>11.76470588235294</v>
      </c>
      <c r="L8" s="6"/>
    </row>
    <row r="9" spans="1:12" ht="51" x14ac:dyDescent="0.2">
      <c r="A9" s="4" t="s">
        <v>3</v>
      </c>
      <c r="B9" s="6" t="s">
        <v>95</v>
      </c>
      <c r="C9" s="8" t="s">
        <v>110</v>
      </c>
      <c r="D9" s="13"/>
      <c r="E9" s="33" t="s">
        <v>21</v>
      </c>
      <c r="F9" s="8" t="s">
        <v>69</v>
      </c>
      <c r="G9" s="2" t="s">
        <v>116</v>
      </c>
      <c r="H9" s="2" t="s">
        <v>23</v>
      </c>
      <c r="I9" s="2" t="s">
        <v>23</v>
      </c>
      <c r="J9" s="2">
        <v>9</v>
      </c>
      <c r="K9" s="16">
        <f t="shared" si="0"/>
        <v>8.8235294117647065</v>
      </c>
      <c r="L9" s="6"/>
    </row>
    <row r="10" spans="1:12" ht="17" x14ac:dyDescent="0.2">
      <c r="A10" s="46" t="s">
        <v>4</v>
      </c>
      <c r="B10" s="44" t="s">
        <v>35</v>
      </c>
      <c r="C10" s="8" t="s">
        <v>133</v>
      </c>
      <c r="D10" s="13"/>
      <c r="E10" s="33" t="s">
        <v>21</v>
      </c>
      <c r="F10" s="11" t="s">
        <v>55</v>
      </c>
      <c r="G10" s="10" t="s">
        <v>115</v>
      </c>
      <c r="H10" s="10" t="s">
        <v>23</v>
      </c>
      <c r="I10" s="10" t="s">
        <v>23</v>
      </c>
      <c r="J10" s="27">
        <v>5</v>
      </c>
      <c r="K10" s="16">
        <f t="shared" si="0"/>
        <v>4.9019607843137258</v>
      </c>
      <c r="L10" s="30"/>
    </row>
    <row r="11" spans="1:12" ht="34" x14ac:dyDescent="0.2">
      <c r="A11" s="46"/>
      <c r="B11" s="44"/>
      <c r="C11" s="18" t="s">
        <v>134</v>
      </c>
      <c r="D11" s="13"/>
      <c r="E11" s="7" t="s">
        <v>32</v>
      </c>
      <c r="F11" s="8" t="s">
        <v>37</v>
      </c>
      <c r="G11" s="2" t="s">
        <v>120</v>
      </c>
      <c r="H11" s="2" t="s">
        <v>34</v>
      </c>
      <c r="I11" s="2" t="s">
        <v>34</v>
      </c>
      <c r="J11" s="2">
        <v>27</v>
      </c>
      <c r="K11" s="16">
        <f t="shared" si="0"/>
        <v>26.47058823529412</v>
      </c>
      <c r="L11" s="6" t="s">
        <v>182</v>
      </c>
    </row>
    <row r="12" spans="1:12" ht="17" x14ac:dyDescent="0.2">
      <c r="A12" s="46" t="s">
        <v>85</v>
      </c>
      <c r="B12" s="51" t="s">
        <v>44</v>
      </c>
      <c r="C12" s="8" t="s">
        <v>135</v>
      </c>
      <c r="D12" s="13"/>
      <c r="E12" s="33" t="s">
        <v>32</v>
      </c>
      <c r="F12" s="8" t="s">
        <v>33</v>
      </c>
      <c r="G12" s="2" t="s">
        <v>234</v>
      </c>
      <c r="H12" s="2" t="s">
        <v>169</v>
      </c>
      <c r="I12" s="2" t="s">
        <v>23</v>
      </c>
      <c r="J12" s="2">
        <v>3</v>
      </c>
      <c r="K12" s="16">
        <f t="shared" si="0"/>
        <v>2.9411764705882351</v>
      </c>
      <c r="L12" s="6"/>
    </row>
    <row r="13" spans="1:12" ht="17" x14ac:dyDescent="0.2">
      <c r="A13" s="46"/>
      <c r="B13" s="51"/>
      <c r="C13" s="8" t="s">
        <v>136</v>
      </c>
      <c r="D13" s="13"/>
      <c r="E13" s="33" t="s">
        <v>32</v>
      </c>
      <c r="F13" s="8" t="s">
        <v>130</v>
      </c>
      <c r="G13" s="2" t="s">
        <v>163</v>
      </c>
      <c r="H13" s="4" t="s">
        <v>23</v>
      </c>
      <c r="I13" s="4" t="s">
        <v>23</v>
      </c>
      <c r="J13" s="4">
        <v>3</v>
      </c>
      <c r="K13" s="16">
        <f t="shared" si="0"/>
        <v>2.9411764705882351</v>
      </c>
      <c r="L13" s="6"/>
    </row>
    <row r="14" spans="1:12" ht="17" x14ac:dyDescent="0.2">
      <c r="A14" s="46"/>
      <c r="B14" s="51"/>
      <c r="C14" s="8" t="s">
        <v>121</v>
      </c>
      <c r="D14" s="13"/>
      <c r="E14" s="33" t="s">
        <v>32</v>
      </c>
      <c r="F14" s="8" t="s">
        <v>47</v>
      </c>
      <c r="G14" s="2" t="s">
        <v>117</v>
      </c>
      <c r="H14" s="2" t="s">
        <v>34</v>
      </c>
      <c r="I14" s="2" t="s">
        <v>34</v>
      </c>
      <c r="J14" s="2">
        <v>1</v>
      </c>
      <c r="K14" s="16">
        <f t="shared" si="0"/>
        <v>0.98039215686274506</v>
      </c>
      <c r="L14" s="6"/>
    </row>
    <row r="15" spans="1:12" ht="68" x14ac:dyDescent="0.2">
      <c r="A15" s="46" t="s">
        <v>96</v>
      </c>
      <c r="B15" s="44" t="s">
        <v>44</v>
      </c>
      <c r="C15" s="8" t="s">
        <v>137</v>
      </c>
      <c r="D15" s="13"/>
      <c r="E15" s="33" t="s">
        <v>32</v>
      </c>
      <c r="F15" s="11" t="s">
        <v>129</v>
      </c>
      <c r="G15" s="2" t="s">
        <v>117</v>
      </c>
      <c r="H15" s="10" t="s">
        <v>23</v>
      </c>
      <c r="I15" s="10" t="s">
        <v>23</v>
      </c>
      <c r="J15" s="27">
        <v>1</v>
      </c>
      <c r="K15" s="16">
        <f t="shared" si="0"/>
        <v>0.98039215686274506</v>
      </c>
      <c r="L15" s="32" t="s">
        <v>109</v>
      </c>
    </row>
    <row r="16" spans="1:12" ht="17" x14ac:dyDescent="0.2">
      <c r="A16" s="46"/>
      <c r="B16" s="44"/>
      <c r="C16" s="8" t="s">
        <v>122</v>
      </c>
      <c r="D16" s="13"/>
      <c r="E16" s="22"/>
      <c r="F16" s="2"/>
      <c r="G16" s="2"/>
      <c r="H16" s="2"/>
      <c r="I16" s="2"/>
      <c r="J16" s="20">
        <f>SUM(J4:J15)</f>
        <v>102</v>
      </c>
      <c r="K16" s="16">
        <f t="shared" si="0"/>
        <v>100</v>
      </c>
      <c r="L16" s="6"/>
    </row>
    <row r="17" spans="1:12" ht="30" x14ac:dyDescent="0.2">
      <c r="A17" s="46"/>
      <c r="B17" s="44"/>
      <c r="C17" s="8" t="s">
        <v>122</v>
      </c>
      <c r="D17" s="13"/>
      <c r="E17" s="22"/>
      <c r="F17" s="2"/>
      <c r="G17" s="2"/>
      <c r="H17" s="2"/>
      <c r="I17" s="2"/>
      <c r="J17" s="15" t="s">
        <v>112</v>
      </c>
      <c r="K17" s="3"/>
      <c r="L17" s="6"/>
    </row>
    <row r="18" spans="1:12" ht="17" x14ac:dyDescent="0.2">
      <c r="A18" s="46" t="s">
        <v>97</v>
      </c>
      <c r="B18" s="44" t="s">
        <v>98</v>
      </c>
      <c r="C18" s="8" t="s">
        <v>138</v>
      </c>
      <c r="D18" s="13"/>
      <c r="E18" s="22"/>
      <c r="F18" s="2"/>
      <c r="G18" s="2"/>
      <c r="H18" s="2"/>
      <c r="I18" s="2"/>
      <c r="J18" s="2"/>
      <c r="K18" s="4"/>
      <c r="L18" s="6"/>
    </row>
    <row r="19" spans="1:12" x14ac:dyDescent="0.2">
      <c r="A19" s="46"/>
      <c r="B19" s="44"/>
      <c r="C19" s="8"/>
      <c r="D19" s="13"/>
      <c r="E19" s="22"/>
      <c r="F19" s="2"/>
      <c r="G19" s="2"/>
      <c r="H19" s="2"/>
      <c r="I19" s="2"/>
      <c r="J19" s="2"/>
      <c r="K19" s="4"/>
      <c r="L19" s="6"/>
    </row>
    <row r="20" spans="1:12" ht="17" x14ac:dyDescent="0.2">
      <c r="A20" s="46"/>
      <c r="B20" s="44"/>
      <c r="C20" s="8" t="s">
        <v>139</v>
      </c>
      <c r="D20" s="13"/>
      <c r="E20" s="22"/>
      <c r="F20" s="2"/>
      <c r="G20" s="2"/>
      <c r="H20" s="2"/>
      <c r="I20" s="2"/>
      <c r="J20" s="2"/>
      <c r="K20" s="4"/>
      <c r="L20" s="6"/>
    </row>
    <row r="21" spans="1:12" ht="17" customHeight="1" x14ac:dyDescent="0.2">
      <c r="A21" s="46"/>
      <c r="B21" s="44"/>
      <c r="C21" s="8" t="s">
        <v>123</v>
      </c>
      <c r="D21" s="13"/>
      <c r="E21" s="22"/>
      <c r="F21" s="47" t="s">
        <v>188</v>
      </c>
      <c r="G21" s="47" t="s">
        <v>230</v>
      </c>
      <c r="H21" s="47" t="s">
        <v>203</v>
      </c>
      <c r="I21" s="2"/>
      <c r="J21" s="2"/>
      <c r="K21" s="4"/>
      <c r="L21" s="6"/>
    </row>
    <row r="22" spans="1:12" ht="40" customHeight="1" x14ac:dyDescent="0.2">
      <c r="A22" s="46"/>
      <c r="B22" s="44"/>
      <c r="C22" s="8" t="s">
        <v>124</v>
      </c>
      <c r="D22" s="13"/>
      <c r="E22" s="22"/>
      <c r="F22" s="48"/>
      <c r="G22" s="48"/>
      <c r="H22" s="61"/>
      <c r="I22" s="2"/>
      <c r="J22" s="2"/>
      <c r="K22" s="4"/>
      <c r="L22" s="6"/>
    </row>
    <row r="23" spans="1:12" ht="17" x14ac:dyDescent="0.2">
      <c r="A23" s="46" t="s">
        <v>86</v>
      </c>
      <c r="B23" s="44" t="s">
        <v>43</v>
      </c>
      <c r="C23" s="8" t="s">
        <v>125</v>
      </c>
      <c r="D23" s="13"/>
      <c r="E23" s="22"/>
      <c r="F23" s="9" t="s">
        <v>24</v>
      </c>
      <c r="G23" s="41">
        <f>H23/102*100</f>
        <v>10.784313725490197</v>
      </c>
      <c r="H23" s="2">
        <v>11</v>
      </c>
      <c r="I23" s="2"/>
      <c r="J23" s="2"/>
      <c r="K23" s="4"/>
      <c r="L23" s="6"/>
    </row>
    <row r="24" spans="1:12" ht="51" x14ac:dyDescent="0.2">
      <c r="A24" s="46"/>
      <c r="B24" s="44"/>
      <c r="C24" s="8" t="s">
        <v>126</v>
      </c>
      <c r="D24" s="13"/>
      <c r="E24" s="22"/>
      <c r="F24" s="10" t="s">
        <v>119</v>
      </c>
      <c r="G24" s="41">
        <f t="shared" ref="G24:G35" si="1">H24/102*100</f>
        <v>0.98039215686274506</v>
      </c>
      <c r="H24" s="27">
        <v>1</v>
      </c>
      <c r="I24" s="2"/>
      <c r="J24" s="2"/>
      <c r="K24" s="4"/>
      <c r="L24" s="6"/>
    </row>
    <row r="25" spans="1:12" ht="17" x14ac:dyDescent="0.2">
      <c r="A25" s="46" t="s">
        <v>11</v>
      </c>
      <c r="B25" s="44" t="s">
        <v>108</v>
      </c>
      <c r="C25" s="8" t="s">
        <v>140</v>
      </c>
      <c r="D25" s="13"/>
      <c r="E25" s="22"/>
      <c r="F25" s="2" t="s">
        <v>115</v>
      </c>
      <c r="G25" s="41">
        <f t="shared" si="1"/>
        <v>14.705882352941178</v>
      </c>
      <c r="H25" s="2">
        <v>15</v>
      </c>
      <c r="I25" s="2"/>
      <c r="J25" s="2"/>
      <c r="K25" s="4"/>
      <c r="L25" s="6"/>
    </row>
    <row r="26" spans="1:12" ht="17" x14ac:dyDescent="0.2">
      <c r="A26" s="46"/>
      <c r="B26" s="44"/>
      <c r="C26" s="8" t="s">
        <v>141</v>
      </c>
      <c r="D26" s="13"/>
      <c r="E26" s="22"/>
      <c r="F26" s="2" t="s">
        <v>115</v>
      </c>
      <c r="G26" s="41">
        <f t="shared" si="1"/>
        <v>13.725490196078432</v>
      </c>
      <c r="H26" s="2">
        <v>14</v>
      </c>
      <c r="I26" s="2"/>
      <c r="J26" s="2"/>
      <c r="K26" s="4"/>
      <c r="L26" s="6"/>
    </row>
    <row r="27" spans="1:12" ht="17" x14ac:dyDescent="0.2">
      <c r="A27" s="46"/>
      <c r="B27" s="44"/>
      <c r="C27" s="45" t="s">
        <v>127</v>
      </c>
      <c r="D27" s="13"/>
      <c r="E27" s="22"/>
      <c r="F27" s="2" t="s">
        <v>115</v>
      </c>
      <c r="G27" s="41">
        <f t="shared" si="1"/>
        <v>11.76470588235294</v>
      </c>
      <c r="H27" s="2">
        <v>12</v>
      </c>
      <c r="I27" s="2"/>
      <c r="J27" s="2"/>
      <c r="K27" s="4"/>
      <c r="L27" s="6"/>
    </row>
    <row r="28" spans="1:12" ht="34" x14ac:dyDescent="0.2">
      <c r="A28" s="46"/>
      <c r="B28" s="44"/>
      <c r="C28" s="45"/>
      <c r="D28" s="13"/>
      <c r="F28" s="2" t="s">
        <v>116</v>
      </c>
      <c r="G28" s="41">
        <f t="shared" si="1"/>
        <v>8.8235294117647065</v>
      </c>
      <c r="H28" s="2">
        <v>9</v>
      </c>
    </row>
    <row r="29" spans="1:12" ht="17" x14ac:dyDescent="0.2">
      <c r="A29" s="44" t="s">
        <v>13</v>
      </c>
      <c r="B29" s="44" t="s">
        <v>99</v>
      </c>
      <c r="C29" s="8" t="s">
        <v>142</v>
      </c>
      <c r="D29" s="13"/>
      <c r="F29" s="10" t="s">
        <v>115</v>
      </c>
      <c r="G29" s="41">
        <f t="shared" si="1"/>
        <v>4.9019607843137258</v>
      </c>
      <c r="H29" s="27">
        <v>5</v>
      </c>
    </row>
    <row r="30" spans="1:12" ht="17" x14ac:dyDescent="0.2">
      <c r="A30" s="44"/>
      <c r="B30" s="44"/>
      <c r="C30" s="8" t="s">
        <v>143</v>
      </c>
      <c r="D30" s="13"/>
      <c r="F30" s="2" t="s">
        <v>120</v>
      </c>
      <c r="G30" s="41">
        <f t="shared" si="1"/>
        <v>26.47058823529412</v>
      </c>
      <c r="H30" s="2">
        <v>27</v>
      </c>
    </row>
    <row r="31" spans="1:12" ht="17" x14ac:dyDescent="0.2">
      <c r="A31" s="4" t="s">
        <v>1</v>
      </c>
      <c r="B31" s="6" t="s">
        <v>36</v>
      </c>
      <c r="C31" s="8" t="s">
        <v>50</v>
      </c>
      <c r="D31" s="13"/>
      <c r="F31" s="2" t="s">
        <v>234</v>
      </c>
      <c r="G31" s="41">
        <f t="shared" si="1"/>
        <v>2.9411764705882351</v>
      </c>
      <c r="H31" s="2">
        <v>3</v>
      </c>
    </row>
    <row r="32" spans="1:12" ht="34" x14ac:dyDescent="0.2">
      <c r="A32" s="4" t="s">
        <v>87</v>
      </c>
      <c r="B32" s="6" t="s">
        <v>36</v>
      </c>
      <c r="C32" s="8" t="s">
        <v>51</v>
      </c>
      <c r="D32" s="13"/>
      <c r="F32" s="2" t="s">
        <v>163</v>
      </c>
      <c r="G32" s="41">
        <f t="shared" si="1"/>
        <v>2.9411764705882351</v>
      </c>
      <c r="H32" s="4">
        <v>3</v>
      </c>
    </row>
    <row r="33" spans="1:8" ht="17" x14ac:dyDescent="0.2">
      <c r="A33" s="46" t="s">
        <v>88</v>
      </c>
      <c r="B33" s="44" t="s">
        <v>43</v>
      </c>
      <c r="C33" s="8" t="s">
        <v>144</v>
      </c>
      <c r="D33" s="13"/>
      <c r="F33" s="2" t="s">
        <v>117</v>
      </c>
      <c r="G33" s="41">
        <f t="shared" si="1"/>
        <v>0.98039215686274506</v>
      </c>
      <c r="H33" s="2">
        <v>1</v>
      </c>
    </row>
    <row r="34" spans="1:8" ht="17" x14ac:dyDescent="0.2">
      <c r="A34" s="46"/>
      <c r="B34" s="44"/>
      <c r="C34" s="8" t="s">
        <v>145</v>
      </c>
      <c r="D34" s="13"/>
      <c r="F34" s="2" t="s">
        <v>117</v>
      </c>
      <c r="G34" s="41">
        <f t="shared" si="1"/>
        <v>0.98039215686274506</v>
      </c>
      <c r="H34" s="27">
        <v>1</v>
      </c>
    </row>
    <row r="35" spans="1:8" ht="17" x14ac:dyDescent="0.2">
      <c r="A35" s="46" t="s">
        <v>89</v>
      </c>
      <c r="B35" s="44" t="s">
        <v>44</v>
      </c>
      <c r="C35" s="4" t="s">
        <v>147</v>
      </c>
      <c r="D35" s="13"/>
      <c r="G35" s="41">
        <f t="shared" si="1"/>
        <v>100</v>
      </c>
      <c r="H35">
        <f>SUM(H23:H34)</f>
        <v>102</v>
      </c>
    </row>
    <row r="36" spans="1:8" ht="17" x14ac:dyDescent="0.2">
      <c r="A36" s="46"/>
      <c r="B36" s="44"/>
      <c r="C36" s="4" t="s">
        <v>148</v>
      </c>
      <c r="D36" s="13"/>
    </row>
    <row r="37" spans="1:8" ht="17" x14ac:dyDescent="0.2">
      <c r="A37" s="46"/>
      <c r="B37" s="44"/>
      <c r="C37" s="4" t="s">
        <v>146</v>
      </c>
      <c r="D37" s="13"/>
    </row>
    <row r="38" spans="1:8" ht="17" x14ac:dyDescent="0.2">
      <c r="A38" s="2" t="s">
        <v>0</v>
      </c>
      <c r="B38" s="6" t="s">
        <v>36</v>
      </c>
      <c r="C38" s="8" t="s">
        <v>57</v>
      </c>
      <c r="D38" s="13"/>
    </row>
    <row r="39" spans="1:8" ht="17" x14ac:dyDescent="0.2">
      <c r="A39" s="44" t="s">
        <v>90</v>
      </c>
      <c r="B39" s="44" t="s">
        <v>59</v>
      </c>
      <c r="C39" s="8" t="s">
        <v>150</v>
      </c>
      <c r="D39" s="13"/>
    </row>
    <row r="40" spans="1:8" ht="17" x14ac:dyDescent="0.2">
      <c r="A40" s="44"/>
      <c r="B40" s="44"/>
      <c r="C40" s="8" t="s">
        <v>151</v>
      </c>
      <c r="D40" s="13"/>
    </row>
    <row r="41" spans="1:8" ht="17" x14ac:dyDescent="0.2">
      <c r="A41" s="44"/>
      <c r="B41" s="44"/>
      <c r="C41" s="8" t="s">
        <v>149</v>
      </c>
      <c r="D41" s="13"/>
    </row>
    <row r="42" spans="1:8" ht="34" x14ac:dyDescent="0.2">
      <c r="A42" s="2" t="s">
        <v>5</v>
      </c>
      <c r="B42" s="6" t="s">
        <v>100</v>
      </c>
      <c r="C42" s="8" t="s">
        <v>101</v>
      </c>
      <c r="D42" s="13"/>
    </row>
    <row r="43" spans="1:8" ht="34" x14ac:dyDescent="0.2">
      <c r="A43" s="2" t="s">
        <v>6</v>
      </c>
      <c r="B43" s="6" t="s">
        <v>35</v>
      </c>
      <c r="C43" s="8" t="s">
        <v>60</v>
      </c>
      <c r="D43" s="13"/>
    </row>
    <row r="44" spans="1:8" ht="34" x14ac:dyDescent="0.2">
      <c r="A44" s="2" t="s">
        <v>7</v>
      </c>
      <c r="B44" s="6" t="s">
        <v>35</v>
      </c>
      <c r="C44" s="8" t="s">
        <v>62</v>
      </c>
      <c r="D44" s="13"/>
    </row>
    <row r="45" spans="1:8" ht="17" x14ac:dyDescent="0.2">
      <c r="A45" s="44" t="s">
        <v>189</v>
      </c>
      <c r="B45" s="44" t="s">
        <v>102</v>
      </c>
      <c r="C45" s="8" t="s">
        <v>152</v>
      </c>
      <c r="D45" s="13"/>
    </row>
    <row r="46" spans="1:8" ht="17" x14ac:dyDescent="0.2">
      <c r="A46" s="44"/>
      <c r="B46" s="44"/>
      <c r="C46" s="8" t="s">
        <v>153</v>
      </c>
      <c r="D46" s="13"/>
    </row>
    <row r="47" spans="1:8" ht="17" x14ac:dyDescent="0.2">
      <c r="A47" s="44"/>
      <c r="B47" s="44"/>
      <c r="C47" s="8" t="s">
        <v>154</v>
      </c>
      <c r="D47" s="13"/>
    </row>
    <row r="48" spans="1:8" ht="17" x14ac:dyDescent="0.2">
      <c r="A48" s="2" t="s">
        <v>8</v>
      </c>
      <c r="B48" s="6" t="s">
        <v>103</v>
      </c>
      <c r="C48" s="8" t="s">
        <v>65</v>
      </c>
      <c r="D48" s="13"/>
    </row>
    <row r="49" spans="1:4" ht="17" x14ac:dyDescent="0.2">
      <c r="A49" s="2" t="s">
        <v>91</v>
      </c>
      <c r="B49" s="6" t="s">
        <v>36</v>
      </c>
      <c r="C49" s="8" t="s">
        <v>155</v>
      </c>
      <c r="D49" s="13"/>
    </row>
    <row r="50" spans="1:4" ht="34" x14ac:dyDescent="0.2">
      <c r="A50" s="2" t="s">
        <v>14</v>
      </c>
      <c r="B50" s="6" t="s">
        <v>104</v>
      </c>
      <c r="C50" s="8" t="s">
        <v>68</v>
      </c>
      <c r="D50" s="13"/>
    </row>
    <row r="51" spans="1:4" ht="34" x14ac:dyDescent="0.2">
      <c r="A51" s="44" t="s">
        <v>9</v>
      </c>
      <c r="B51" s="44" t="s">
        <v>193</v>
      </c>
      <c r="C51" s="8" t="s">
        <v>195</v>
      </c>
      <c r="D51" s="13"/>
    </row>
    <row r="52" spans="1:4" ht="17" x14ac:dyDescent="0.2">
      <c r="A52" s="44"/>
      <c r="B52" s="44"/>
      <c r="C52" s="4" t="s">
        <v>194</v>
      </c>
      <c r="D52" s="13"/>
    </row>
    <row r="53" spans="1:4" ht="34" x14ac:dyDescent="0.2">
      <c r="A53" s="2" t="s">
        <v>12</v>
      </c>
      <c r="B53" s="6" t="s">
        <v>105</v>
      </c>
      <c r="C53" s="4" t="s">
        <v>73</v>
      </c>
      <c r="D53" s="13"/>
    </row>
    <row r="54" spans="1:4" ht="34" x14ac:dyDescent="0.2">
      <c r="A54" s="2" t="s">
        <v>10</v>
      </c>
      <c r="B54" s="6" t="s">
        <v>106</v>
      </c>
      <c r="C54" s="8" t="s">
        <v>75</v>
      </c>
      <c r="D54" s="13"/>
    </row>
    <row r="55" spans="1:4" ht="17" x14ac:dyDescent="0.2">
      <c r="A55" s="2" t="s">
        <v>15</v>
      </c>
      <c r="B55" s="6" t="s">
        <v>36</v>
      </c>
      <c r="C55" s="8" t="s">
        <v>78</v>
      </c>
      <c r="D55" s="13"/>
    </row>
    <row r="56" spans="1:4" ht="17" x14ac:dyDescent="0.2">
      <c r="A56" s="2" t="s">
        <v>16</v>
      </c>
      <c r="B56" s="6" t="s">
        <v>36</v>
      </c>
      <c r="C56" s="8" t="s">
        <v>80</v>
      </c>
      <c r="D56" s="13"/>
    </row>
  </sheetData>
  <mergeCells count="40">
    <mergeCell ref="B1:J1"/>
    <mergeCell ref="A2:A3"/>
    <mergeCell ref="B2:B3"/>
    <mergeCell ref="C2:C3"/>
    <mergeCell ref="E2:E3"/>
    <mergeCell ref="F2:F3"/>
    <mergeCell ref="G2:G3"/>
    <mergeCell ref="H2:H3"/>
    <mergeCell ref="I2:I3"/>
    <mergeCell ref="J3:K3"/>
    <mergeCell ref="A7:A8"/>
    <mergeCell ref="B7:B8"/>
    <mergeCell ref="A10:A11"/>
    <mergeCell ref="B10:B11"/>
    <mergeCell ref="A12:A14"/>
    <mergeCell ref="B12:B14"/>
    <mergeCell ref="A15:A17"/>
    <mergeCell ref="B15:B17"/>
    <mergeCell ref="A18:A22"/>
    <mergeCell ref="B18:B22"/>
    <mergeCell ref="A51:A52"/>
    <mergeCell ref="B51:B52"/>
    <mergeCell ref="A29:A30"/>
    <mergeCell ref="B29:B30"/>
    <mergeCell ref="A33:A34"/>
    <mergeCell ref="B33:B34"/>
    <mergeCell ref="A35:A37"/>
    <mergeCell ref="B35:B37"/>
    <mergeCell ref="A39:A41"/>
    <mergeCell ref="B39:B41"/>
    <mergeCell ref="A25:A28"/>
    <mergeCell ref="B25:B28"/>
    <mergeCell ref="F21:F22"/>
    <mergeCell ref="H21:H22"/>
    <mergeCell ref="G21:G22"/>
    <mergeCell ref="A45:A47"/>
    <mergeCell ref="B45:B47"/>
    <mergeCell ref="A23:A24"/>
    <mergeCell ref="B23:B24"/>
    <mergeCell ref="C27:C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B216-72D2-0444-B21A-6E6E48AECD1A}">
  <dimension ref="A1:L56"/>
  <sheetViews>
    <sheetView zoomScale="73" zoomScaleNormal="94" workbookViewId="0">
      <selection activeCell="S32" sqref="S32"/>
    </sheetView>
  </sheetViews>
  <sheetFormatPr baseColWidth="10" defaultRowHeight="16" x14ac:dyDescent="0.2"/>
  <cols>
    <col min="1" max="1" width="13.6640625" customWidth="1"/>
    <col min="2" max="2" width="32.6640625" style="2" customWidth="1"/>
    <col min="3" max="3" width="19.5" customWidth="1"/>
    <col min="4" max="4" width="1.33203125" customWidth="1"/>
    <col min="5" max="5" width="12" customWidth="1"/>
    <col min="10" max="10" width="14.5" customWidth="1"/>
    <col min="11" max="11" width="15.5" customWidth="1"/>
    <col min="12" max="12" width="33" customWidth="1"/>
  </cols>
  <sheetData>
    <row r="1" spans="1:12" ht="27" x14ac:dyDescent="0.2">
      <c r="A1" s="19" t="s">
        <v>118</v>
      </c>
      <c r="B1" s="60" t="s">
        <v>17</v>
      </c>
      <c r="C1" s="60"/>
      <c r="D1" s="60"/>
      <c r="E1" s="60"/>
      <c r="F1" s="60"/>
      <c r="G1" s="60"/>
      <c r="H1" s="60"/>
      <c r="I1" s="60"/>
      <c r="J1" s="60"/>
      <c r="K1" s="4"/>
      <c r="L1" s="6"/>
    </row>
    <row r="2" spans="1:12" ht="27" x14ac:dyDescent="0.2">
      <c r="A2" s="47" t="s">
        <v>172</v>
      </c>
      <c r="B2" s="47" t="s">
        <v>166</v>
      </c>
      <c r="C2" s="47" t="s">
        <v>165</v>
      </c>
      <c r="D2" s="13"/>
      <c r="E2" s="47" t="s">
        <v>164</v>
      </c>
      <c r="F2" s="47" t="s">
        <v>190</v>
      </c>
      <c r="G2" s="47" t="s">
        <v>188</v>
      </c>
      <c r="H2" s="49" t="s">
        <v>191</v>
      </c>
      <c r="I2" s="49" t="s">
        <v>192</v>
      </c>
      <c r="J2" s="59" t="s">
        <v>268</v>
      </c>
      <c r="K2" s="60"/>
      <c r="L2" s="6"/>
    </row>
    <row r="3" spans="1:12" ht="40" x14ac:dyDescent="0.25">
      <c r="A3" s="47"/>
      <c r="B3" s="47"/>
      <c r="C3" s="47"/>
      <c r="D3" s="13"/>
      <c r="E3" s="48"/>
      <c r="F3" s="48"/>
      <c r="G3" s="48"/>
      <c r="H3" s="50"/>
      <c r="I3" s="50"/>
      <c r="J3" s="24" t="s">
        <v>203</v>
      </c>
      <c r="K3" s="24" t="s">
        <v>113</v>
      </c>
      <c r="L3" s="31" t="s">
        <v>161</v>
      </c>
    </row>
    <row r="4" spans="1:12" ht="34" x14ac:dyDescent="0.2">
      <c r="A4" s="4" t="s">
        <v>82</v>
      </c>
      <c r="B4" s="6" t="s">
        <v>92</v>
      </c>
      <c r="C4" s="8" t="s">
        <v>22</v>
      </c>
      <c r="D4" s="13"/>
      <c r="E4" s="7" t="s">
        <v>183</v>
      </c>
      <c r="F4" s="8" t="s">
        <v>56</v>
      </c>
      <c r="G4" s="2" t="s">
        <v>54</v>
      </c>
      <c r="H4" s="2" t="s">
        <v>169</v>
      </c>
      <c r="I4" s="2" t="s">
        <v>23</v>
      </c>
      <c r="J4" s="2">
        <v>11</v>
      </c>
      <c r="K4" s="16">
        <f>J4/125*100</f>
        <v>8.7999999999999989</v>
      </c>
      <c r="L4" s="6"/>
    </row>
    <row r="5" spans="1:12" ht="17" x14ac:dyDescent="0.2">
      <c r="A5" s="4" t="s">
        <v>83</v>
      </c>
      <c r="B5" s="23" t="s">
        <v>93</v>
      </c>
      <c r="C5" s="8" t="s">
        <v>26</v>
      </c>
      <c r="D5" s="13"/>
      <c r="E5" s="33" t="s">
        <v>183</v>
      </c>
      <c r="F5" s="8" t="s">
        <v>156</v>
      </c>
      <c r="G5" s="2" t="s">
        <v>54</v>
      </c>
      <c r="H5" s="2" t="s">
        <v>23</v>
      </c>
      <c r="I5" s="2" t="s">
        <v>23</v>
      </c>
      <c r="J5" s="2">
        <v>9</v>
      </c>
      <c r="K5" s="16">
        <f t="shared" ref="K5:K33" si="0">J5/125*100</f>
        <v>7.1999999999999993</v>
      </c>
      <c r="L5" s="6"/>
    </row>
    <row r="6" spans="1:12" ht="51" x14ac:dyDescent="0.2">
      <c r="A6" s="2" t="s">
        <v>2</v>
      </c>
      <c r="B6" s="6" t="s">
        <v>168</v>
      </c>
      <c r="C6" s="8" t="s">
        <v>30</v>
      </c>
      <c r="D6" s="13"/>
      <c r="E6" s="33" t="s">
        <v>183</v>
      </c>
      <c r="F6" s="8" t="s">
        <v>158</v>
      </c>
      <c r="G6" s="2" t="s">
        <v>7</v>
      </c>
      <c r="H6" s="2" t="s">
        <v>162</v>
      </c>
      <c r="I6" s="2" t="s">
        <v>34</v>
      </c>
      <c r="J6" s="2">
        <v>8</v>
      </c>
      <c r="K6" s="16">
        <f t="shared" si="0"/>
        <v>6.4</v>
      </c>
      <c r="L6" s="6"/>
    </row>
    <row r="7" spans="1:12" ht="17" x14ac:dyDescent="0.2">
      <c r="A7" s="46" t="s">
        <v>84</v>
      </c>
      <c r="B7" s="44" t="s">
        <v>94</v>
      </c>
      <c r="C7" s="8" t="s">
        <v>132</v>
      </c>
      <c r="D7" s="13"/>
      <c r="E7" s="33" t="s">
        <v>183</v>
      </c>
      <c r="F7" s="8" t="s">
        <v>58</v>
      </c>
      <c r="G7" s="2" t="s">
        <v>54</v>
      </c>
      <c r="H7" s="2" t="s">
        <v>34</v>
      </c>
      <c r="I7" s="2" t="s">
        <v>34</v>
      </c>
      <c r="J7" s="2">
        <v>7</v>
      </c>
      <c r="K7" s="16">
        <f t="shared" si="0"/>
        <v>5.6000000000000005</v>
      </c>
      <c r="L7" s="6"/>
    </row>
    <row r="8" spans="1:12" ht="17" x14ac:dyDescent="0.2">
      <c r="A8" s="46"/>
      <c r="B8" s="44"/>
      <c r="C8" s="8" t="s">
        <v>128</v>
      </c>
      <c r="D8" s="13"/>
      <c r="E8" s="33" t="s">
        <v>183</v>
      </c>
      <c r="F8" s="8" t="s">
        <v>196</v>
      </c>
      <c r="G8" s="2" t="s">
        <v>7</v>
      </c>
      <c r="H8" s="2" t="s">
        <v>23</v>
      </c>
      <c r="I8" s="2" t="s">
        <v>23</v>
      </c>
      <c r="J8" s="2">
        <v>7</v>
      </c>
      <c r="K8" s="16">
        <f t="shared" si="0"/>
        <v>5.6000000000000005</v>
      </c>
      <c r="L8" s="6"/>
    </row>
    <row r="9" spans="1:12" ht="51" x14ac:dyDescent="0.2">
      <c r="A9" s="4" t="s">
        <v>3</v>
      </c>
      <c r="B9" s="6" t="s">
        <v>95</v>
      </c>
      <c r="C9" s="8" t="s">
        <v>110</v>
      </c>
      <c r="D9" s="13"/>
      <c r="E9" s="33" t="s">
        <v>183</v>
      </c>
      <c r="F9" s="8" t="s">
        <v>38</v>
      </c>
      <c r="G9" s="2" t="s">
        <v>184</v>
      </c>
      <c r="H9" s="2" t="s">
        <v>34</v>
      </c>
      <c r="I9" s="2" t="s">
        <v>34</v>
      </c>
      <c r="J9" s="2">
        <v>6</v>
      </c>
      <c r="K9" s="16">
        <f t="shared" si="0"/>
        <v>4.8</v>
      </c>
      <c r="L9" s="6"/>
    </row>
    <row r="10" spans="1:12" ht="34" x14ac:dyDescent="0.2">
      <c r="A10" s="46" t="s">
        <v>4</v>
      </c>
      <c r="B10" s="44" t="s">
        <v>35</v>
      </c>
      <c r="C10" s="8" t="s">
        <v>133</v>
      </c>
      <c r="D10" s="13"/>
      <c r="E10" s="33" t="s">
        <v>183</v>
      </c>
      <c r="F10" s="8" t="s">
        <v>45</v>
      </c>
      <c r="G10" s="2" t="s">
        <v>184</v>
      </c>
      <c r="H10" s="2" t="s">
        <v>41</v>
      </c>
      <c r="I10" s="2" t="s">
        <v>23</v>
      </c>
      <c r="J10" s="2">
        <v>6</v>
      </c>
      <c r="K10" s="16">
        <f t="shared" si="0"/>
        <v>4.8</v>
      </c>
      <c r="L10" s="6" t="s">
        <v>181</v>
      </c>
    </row>
    <row r="11" spans="1:12" ht="17" x14ac:dyDescent="0.2">
      <c r="A11" s="46"/>
      <c r="B11" s="44"/>
      <c r="C11" s="18" t="s">
        <v>134</v>
      </c>
      <c r="D11" s="13"/>
      <c r="E11" s="33" t="s">
        <v>183</v>
      </c>
      <c r="F11" s="8" t="s">
        <v>171</v>
      </c>
      <c r="G11" s="2" t="s">
        <v>184</v>
      </c>
      <c r="H11" s="2" t="s">
        <v>23</v>
      </c>
      <c r="I11" s="2" t="s">
        <v>23</v>
      </c>
      <c r="J11" s="2">
        <v>5</v>
      </c>
      <c r="K11" s="16">
        <f t="shared" si="0"/>
        <v>4</v>
      </c>
      <c r="L11" s="6"/>
    </row>
    <row r="12" spans="1:12" ht="34" x14ac:dyDescent="0.2">
      <c r="A12" s="46" t="s">
        <v>85</v>
      </c>
      <c r="B12" s="51" t="s">
        <v>44</v>
      </c>
      <c r="C12" s="8" t="s">
        <v>135</v>
      </c>
      <c r="D12" s="13"/>
      <c r="E12" s="33" t="s">
        <v>183</v>
      </c>
      <c r="F12" s="8" t="s">
        <v>53</v>
      </c>
      <c r="G12" s="2" t="s">
        <v>54</v>
      </c>
      <c r="H12" s="2" t="s">
        <v>41</v>
      </c>
      <c r="I12" s="2" t="s">
        <v>23</v>
      </c>
      <c r="J12" s="2">
        <v>5</v>
      </c>
      <c r="K12" s="16">
        <f t="shared" si="0"/>
        <v>4</v>
      </c>
      <c r="L12" s="6" t="s">
        <v>180</v>
      </c>
    </row>
    <row r="13" spans="1:12" ht="17" x14ac:dyDescent="0.2">
      <c r="A13" s="46"/>
      <c r="B13" s="51"/>
      <c r="C13" s="8" t="s">
        <v>136</v>
      </c>
      <c r="D13" s="13"/>
      <c r="E13" s="33" t="s">
        <v>183</v>
      </c>
      <c r="F13" s="8" t="s">
        <v>76</v>
      </c>
      <c r="G13" s="2" t="s">
        <v>77</v>
      </c>
      <c r="H13" s="2" t="s">
        <v>23</v>
      </c>
      <c r="I13" s="2" t="s">
        <v>23</v>
      </c>
      <c r="J13" s="2">
        <v>5</v>
      </c>
      <c r="K13" s="16">
        <f t="shared" si="0"/>
        <v>4</v>
      </c>
      <c r="L13" s="6"/>
    </row>
    <row r="14" spans="1:12" ht="17" x14ac:dyDescent="0.2">
      <c r="A14" s="46"/>
      <c r="B14" s="51"/>
      <c r="C14" s="8" t="s">
        <v>121</v>
      </c>
      <c r="D14" s="13"/>
      <c r="E14" s="33" t="s">
        <v>183</v>
      </c>
      <c r="F14" s="8" t="s">
        <v>31</v>
      </c>
      <c r="G14" s="2" t="s">
        <v>187</v>
      </c>
      <c r="H14" s="2" t="s">
        <v>23</v>
      </c>
      <c r="I14" s="2" t="s">
        <v>23</v>
      </c>
      <c r="J14" s="2">
        <v>4</v>
      </c>
      <c r="K14" s="16">
        <f t="shared" si="0"/>
        <v>3.2</v>
      </c>
      <c r="L14" s="6"/>
    </row>
    <row r="15" spans="1:12" ht="34" x14ac:dyDescent="0.2">
      <c r="A15" s="46" t="s">
        <v>96</v>
      </c>
      <c r="B15" s="44" t="s">
        <v>44</v>
      </c>
      <c r="C15" s="8" t="s">
        <v>137</v>
      </c>
      <c r="D15" s="13"/>
      <c r="E15" s="33" t="s">
        <v>183</v>
      </c>
      <c r="F15" s="8" t="s">
        <v>111</v>
      </c>
      <c r="G15" s="4" t="s">
        <v>24</v>
      </c>
      <c r="H15" s="2" t="s">
        <v>34</v>
      </c>
      <c r="I15" s="2" t="s">
        <v>34</v>
      </c>
      <c r="J15" s="2">
        <v>4</v>
      </c>
      <c r="K15" s="16">
        <f t="shared" si="0"/>
        <v>3.2</v>
      </c>
      <c r="L15" s="6" t="s">
        <v>179</v>
      </c>
    </row>
    <row r="16" spans="1:12" ht="34" x14ac:dyDescent="0.2">
      <c r="A16" s="46"/>
      <c r="B16" s="44"/>
      <c r="C16" s="8" t="s">
        <v>122</v>
      </c>
      <c r="D16" s="13"/>
      <c r="E16" s="33" t="s">
        <v>183</v>
      </c>
      <c r="F16" s="8" t="s">
        <v>40</v>
      </c>
      <c r="G16" s="2" t="s">
        <v>184</v>
      </c>
      <c r="H16" s="2" t="s">
        <v>41</v>
      </c>
      <c r="I16" s="2" t="s">
        <v>23</v>
      </c>
      <c r="J16" s="2">
        <v>4</v>
      </c>
      <c r="K16" s="16">
        <f t="shared" si="0"/>
        <v>3.2</v>
      </c>
      <c r="L16" s="6" t="s">
        <v>178</v>
      </c>
    </row>
    <row r="17" spans="1:12" ht="34" x14ac:dyDescent="0.2">
      <c r="A17" s="46"/>
      <c r="B17" s="44"/>
      <c r="C17" s="8" t="s">
        <v>122</v>
      </c>
      <c r="D17" s="13"/>
      <c r="E17" s="33" t="s">
        <v>183</v>
      </c>
      <c r="F17" s="8" t="s">
        <v>66</v>
      </c>
      <c r="G17" s="2" t="s">
        <v>186</v>
      </c>
      <c r="H17" s="2" t="s">
        <v>23</v>
      </c>
      <c r="I17" s="2" t="s">
        <v>23</v>
      </c>
      <c r="J17" s="2">
        <v>4</v>
      </c>
      <c r="K17" s="16">
        <f t="shared" si="0"/>
        <v>3.2</v>
      </c>
      <c r="L17" s="6" t="s">
        <v>177</v>
      </c>
    </row>
    <row r="18" spans="1:12" ht="17" x14ac:dyDescent="0.2">
      <c r="A18" s="46" t="s">
        <v>97</v>
      </c>
      <c r="B18" s="44" t="s">
        <v>98</v>
      </c>
      <c r="C18" s="8" t="s">
        <v>138</v>
      </c>
      <c r="D18" s="13"/>
      <c r="E18" s="33" t="s">
        <v>183</v>
      </c>
      <c r="F18" s="8" t="s">
        <v>67</v>
      </c>
      <c r="G18" s="2" t="s">
        <v>186</v>
      </c>
      <c r="H18" s="2" t="s">
        <v>41</v>
      </c>
      <c r="I18" s="2" t="s">
        <v>23</v>
      </c>
      <c r="J18" s="2">
        <v>4</v>
      </c>
      <c r="K18" s="16">
        <f t="shared" si="0"/>
        <v>3.2</v>
      </c>
      <c r="L18" s="6"/>
    </row>
    <row r="19" spans="1:12" ht="17" x14ac:dyDescent="0.2">
      <c r="A19" s="46"/>
      <c r="B19" s="44"/>
      <c r="C19" s="8"/>
      <c r="D19" s="13"/>
      <c r="E19" s="33" t="s">
        <v>183</v>
      </c>
      <c r="F19" s="8" t="s">
        <v>70</v>
      </c>
      <c r="G19" s="2" t="s">
        <v>71</v>
      </c>
      <c r="H19" s="2" t="s">
        <v>23</v>
      </c>
      <c r="I19" s="2" t="s">
        <v>23</v>
      </c>
      <c r="J19" s="2">
        <v>4</v>
      </c>
      <c r="K19" s="16">
        <f t="shared" si="0"/>
        <v>3.2</v>
      </c>
      <c r="L19" s="6"/>
    </row>
    <row r="20" spans="1:12" ht="34" x14ac:dyDescent="0.2">
      <c r="A20" s="46"/>
      <c r="B20" s="44"/>
      <c r="C20" s="8" t="s">
        <v>139</v>
      </c>
      <c r="D20" s="13"/>
      <c r="E20" s="33" t="s">
        <v>183</v>
      </c>
      <c r="F20" s="8" t="s">
        <v>28</v>
      </c>
      <c r="G20" s="2" t="s">
        <v>29</v>
      </c>
      <c r="H20" s="2" t="s">
        <v>23</v>
      </c>
      <c r="I20" s="2" t="s">
        <v>23</v>
      </c>
      <c r="J20" s="2">
        <v>3</v>
      </c>
      <c r="K20" s="16">
        <f t="shared" si="0"/>
        <v>2.4</v>
      </c>
      <c r="L20" s="6" t="s">
        <v>173</v>
      </c>
    </row>
    <row r="21" spans="1:12" ht="17" x14ac:dyDescent="0.2">
      <c r="A21" s="46"/>
      <c r="B21" s="44"/>
      <c r="C21" s="8" t="s">
        <v>123</v>
      </c>
      <c r="D21" s="13"/>
      <c r="E21" s="33" t="s">
        <v>183</v>
      </c>
      <c r="F21" s="8" t="s">
        <v>48</v>
      </c>
      <c r="G21" s="2" t="s">
        <v>54</v>
      </c>
      <c r="H21" s="2" t="s">
        <v>34</v>
      </c>
      <c r="I21" s="2" t="s">
        <v>34</v>
      </c>
      <c r="J21" s="2">
        <v>3</v>
      </c>
      <c r="K21" s="16">
        <f t="shared" si="0"/>
        <v>2.4</v>
      </c>
      <c r="L21" s="6"/>
    </row>
    <row r="22" spans="1:12" ht="17" x14ac:dyDescent="0.2">
      <c r="A22" s="46"/>
      <c r="B22" s="44"/>
      <c r="C22" s="8" t="s">
        <v>124</v>
      </c>
      <c r="D22" s="13"/>
      <c r="E22" s="33" t="s">
        <v>183</v>
      </c>
      <c r="F22" s="8" t="s">
        <v>61</v>
      </c>
      <c r="G22" s="2" t="s">
        <v>185</v>
      </c>
      <c r="H22" s="2" t="s">
        <v>34</v>
      </c>
      <c r="I22" s="2" t="s">
        <v>34</v>
      </c>
      <c r="J22" s="2">
        <v>3</v>
      </c>
      <c r="K22" s="16">
        <f t="shared" si="0"/>
        <v>2.4</v>
      </c>
      <c r="L22" s="6"/>
    </row>
    <row r="23" spans="1:12" ht="17" x14ac:dyDescent="0.2">
      <c r="A23" s="46" t="s">
        <v>86</v>
      </c>
      <c r="B23" s="44" t="s">
        <v>43</v>
      </c>
      <c r="C23" s="8" t="s">
        <v>125</v>
      </c>
      <c r="D23" s="13"/>
      <c r="E23" s="33" t="s">
        <v>183</v>
      </c>
      <c r="F23" s="8" t="s">
        <v>64</v>
      </c>
      <c r="G23" s="2" t="s">
        <v>185</v>
      </c>
      <c r="H23" s="2" t="s">
        <v>34</v>
      </c>
      <c r="I23" s="2" t="s">
        <v>34</v>
      </c>
      <c r="J23" s="2">
        <v>3</v>
      </c>
      <c r="K23" s="16">
        <f t="shared" si="0"/>
        <v>2.4</v>
      </c>
      <c r="L23" s="6"/>
    </row>
    <row r="24" spans="1:12" ht="17" x14ac:dyDescent="0.2">
      <c r="A24" s="46"/>
      <c r="B24" s="44"/>
      <c r="C24" s="8" t="s">
        <v>126</v>
      </c>
      <c r="D24" s="13"/>
      <c r="E24" s="33" t="s">
        <v>183</v>
      </c>
      <c r="F24" s="8" t="s">
        <v>72</v>
      </c>
      <c r="G24" s="2" t="s">
        <v>7</v>
      </c>
      <c r="H24" s="2" t="s">
        <v>23</v>
      </c>
      <c r="I24" s="2" t="s">
        <v>23</v>
      </c>
      <c r="J24" s="2">
        <v>3</v>
      </c>
      <c r="K24" s="16">
        <f t="shared" si="0"/>
        <v>2.4</v>
      </c>
      <c r="L24" s="6"/>
    </row>
    <row r="25" spans="1:12" ht="17" x14ac:dyDescent="0.2">
      <c r="A25" s="46" t="s">
        <v>11</v>
      </c>
      <c r="B25" s="44" t="s">
        <v>108</v>
      </c>
      <c r="C25" s="8" t="s">
        <v>140</v>
      </c>
      <c r="D25" s="13"/>
      <c r="E25" s="33" t="s">
        <v>183</v>
      </c>
      <c r="F25" s="8" t="s">
        <v>74</v>
      </c>
      <c r="G25" s="2" t="s">
        <v>199</v>
      </c>
      <c r="H25" s="2" t="s">
        <v>23</v>
      </c>
      <c r="I25" s="2" t="s">
        <v>23</v>
      </c>
      <c r="J25" s="2">
        <v>3</v>
      </c>
      <c r="K25" s="16">
        <f t="shared" si="0"/>
        <v>2.4</v>
      </c>
      <c r="L25" s="6"/>
    </row>
    <row r="26" spans="1:12" ht="17" x14ac:dyDescent="0.2">
      <c r="A26" s="46"/>
      <c r="B26" s="44"/>
      <c r="C26" s="8" t="s">
        <v>141</v>
      </c>
      <c r="D26" s="13"/>
      <c r="E26" s="33" t="s">
        <v>183</v>
      </c>
      <c r="F26" s="8" t="s">
        <v>79</v>
      </c>
      <c r="G26" s="2" t="s">
        <v>185</v>
      </c>
      <c r="H26" s="2" t="s">
        <v>34</v>
      </c>
      <c r="I26" s="2" t="s">
        <v>34</v>
      </c>
      <c r="J26" s="2">
        <v>3</v>
      </c>
      <c r="K26" s="16">
        <f t="shared" si="0"/>
        <v>2.4</v>
      </c>
      <c r="L26" s="6" t="s">
        <v>176</v>
      </c>
    </row>
    <row r="27" spans="1:12" ht="17" x14ac:dyDescent="0.2">
      <c r="A27" s="46"/>
      <c r="B27" s="44"/>
      <c r="C27" s="45" t="s">
        <v>127</v>
      </c>
      <c r="D27" s="13"/>
      <c r="E27" s="33" t="s">
        <v>183</v>
      </c>
      <c r="F27" s="8" t="s">
        <v>81</v>
      </c>
      <c r="G27" s="2" t="s">
        <v>185</v>
      </c>
      <c r="H27" s="2" t="s">
        <v>41</v>
      </c>
      <c r="I27" s="2" t="s">
        <v>23</v>
      </c>
      <c r="J27" s="2">
        <v>3</v>
      </c>
      <c r="K27" s="16">
        <f t="shared" si="0"/>
        <v>2.4</v>
      </c>
      <c r="L27" s="6"/>
    </row>
    <row r="28" spans="1:12" ht="34" x14ac:dyDescent="0.2">
      <c r="A28" s="46"/>
      <c r="B28" s="44"/>
      <c r="C28" s="45"/>
      <c r="D28" s="13"/>
      <c r="E28" s="33" t="s">
        <v>183</v>
      </c>
      <c r="F28" s="8" t="s">
        <v>18</v>
      </c>
      <c r="G28" s="2" t="s">
        <v>25</v>
      </c>
      <c r="H28" s="2" t="s">
        <v>23</v>
      </c>
      <c r="I28" s="2" t="s">
        <v>23</v>
      </c>
      <c r="J28" s="2">
        <v>2</v>
      </c>
      <c r="K28" s="16">
        <f t="shared" si="0"/>
        <v>1.6</v>
      </c>
      <c r="L28" s="6"/>
    </row>
    <row r="29" spans="1:12" ht="17" x14ac:dyDescent="0.2">
      <c r="A29" s="44" t="s">
        <v>13</v>
      </c>
      <c r="B29" s="44" t="s">
        <v>99</v>
      </c>
      <c r="C29" s="8" t="s">
        <v>142</v>
      </c>
      <c r="D29" s="13"/>
      <c r="E29" s="33" t="s">
        <v>183</v>
      </c>
      <c r="F29" s="8" t="s">
        <v>107</v>
      </c>
      <c r="G29" s="2" t="s">
        <v>187</v>
      </c>
      <c r="H29" s="2" t="s">
        <v>49</v>
      </c>
      <c r="I29" s="2" t="s">
        <v>34</v>
      </c>
      <c r="J29" s="2">
        <v>2</v>
      </c>
      <c r="K29" s="16">
        <f t="shared" si="0"/>
        <v>1.6</v>
      </c>
      <c r="L29" s="6"/>
    </row>
    <row r="30" spans="1:12" ht="17" x14ac:dyDescent="0.2">
      <c r="A30" s="44"/>
      <c r="B30" s="44"/>
      <c r="C30" s="8" t="s">
        <v>143</v>
      </c>
      <c r="D30" s="13"/>
      <c r="E30" s="33" t="s">
        <v>183</v>
      </c>
      <c r="F30" s="8" t="s">
        <v>159</v>
      </c>
      <c r="G30" s="2" t="s">
        <v>160</v>
      </c>
      <c r="H30" s="2" t="s">
        <v>34</v>
      </c>
      <c r="I30" s="2" t="s">
        <v>34</v>
      </c>
      <c r="J30" s="2">
        <v>2</v>
      </c>
      <c r="K30" s="16">
        <f t="shared" si="0"/>
        <v>1.6</v>
      </c>
      <c r="L30" s="6"/>
    </row>
    <row r="31" spans="1:12" ht="17" x14ac:dyDescent="0.2">
      <c r="A31" s="4" t="s">
        <v>1</v>
      </c>
      <c r="B31" s="6" t="s">
        <v>36</v>
      </c>
      <c r="C31" s="8" t="s">
        <v>50</v>
      </c>
      <c r="D31" s="13"/>
      <c r="E31" s="33" t="s">
        <v>183</v>
      </c>
      <c r="F31" s="8" t="s">
        <v>52</v>
      </c>
      <c r="G31" s="2" t="s">
        <v>54</v>
      </c>
      <c r="H31" s="2" t="s">
        <v>41</v>
      </c>
      <c r="I31" s="2" t="s">
        <v>23</v>
      </c>
      <c r="J31" s="2">
        <v>1</v>
      </c>
      <c r="K31" s="16">
        <f t="shared" si="0"/>
        <v>0.8</v>
      </c>
      <c r="L31" s="6"/>
    </row>
    <row r="32" spans="1:12" ht="34" x14ac:dyDescent="0.2">
      <c r="A32" s="4" t="s">
        <v>87</v>
      </c>
      <c r="B32" s="6" t="s">
        <v>36</v>
      </c>
      <c r="C32" s="8" t="s">
        <v>51</v>
      </c>
      <c r="D32" s="13"/>
      <c r="E32" s="33" t="s">
        <v>183</v>
      </c>
      <c r="F32" s="26" t="s">
        <v>157</v>
      </c>
      <c r="G32" s="10" t="s">
        <v>115</v>
      </c>
      <c r="H32" s="10" t="s">
        <v>34</v>
      </c>
      <c r="I32" s="10" t="s">
        <v>34</v>
      </c>
      <c r="J32" s="10">
        <v>1</v>
      </c>
      <c r="K32" s="16">
        <f t="shared" si="0"/>
        <v>0.8</v>
      </c>
      <c r="L32" s="30" t="s">
        <v>175</v>
      </c>
    </row>
    <row r="33" spans="1:12" ht="17" x14ac:dyDescent="0.2">
      <c r="A33" s="46" t="s">
        <v>88</v>
      </c>
      <c r="B33" s="44" t="s">
        <v>43</v>
      </c>
      <c r="C33" s="8" t="s">
        <v>144</v>
      </c>
      <c r="D33" s="13"/>
      <c r="E33" s="22"/>
      <c r="F33" s="2"/>
      <c r="G33" s="2"/>
      <c r="H33" s="2"/>
      <c r="I33" s="2"/>
      <c r="J33" s="20">
        <f>SUM(J4:J32)</f>
        <v>125</v>
      </c>
      <c r="K33" s="16">
        <f t="shared" si="0"/>
        <v>100</v>
      </c>
      <c r="L33" s="6"/>
    </row>
    <row r="34" spans="1:12" ht="30" x14ac:dyDescent="0.2">
      <c r="A34" s="46"/>
      <c r="B34" s="44"/>
      <c r="C34" s="8" t="s">
        <v>145</v>
      </c>
      <c r="D34" s="13"/>
      <c r="E34" s="22"/>
      <c r="F34" s="2"/>
      <c r="G34" s="2"/>
      <c r="H34" s="2"/>
      <c r="I34" s="2"/>
      <c r="J34" s="15" t="s">
        <v>112</v>
      </c>
      <c r="K34" s="3"/>
      <c r="L34" s="6"/>
    </row>
    <row r="35" spans="1:12" ht="17" x14ac:dyDescent="0.2">
      <c r="A35" s="46" t="s">
        <v>89</v>
      </c>
      <c r="B35" s="44" t="s">
        <v>44</v>
      </c>
      <c r="C35" s="4" t="s">
        <v>147</v>
      </c>
      <c r="D35" s="13"/>
      <c r="E35" s="22"/>
      <c r="F35" s="2"/>
      <c r="G35" s="2"/>
      <c r="H35" s="2"/>
      <c r="I35" s="2"/>
      <c r="J35" s="2"/>
      <c r="K35" s="4"/>
      <c r="L35" s="6"/>
    </row>
    <row r="36" spans="1:12" ht="17" x14ac:dyDescent="0.2">
      <c r="A36" s="46"/>
      <c r="B36" s="44"/>
      <c r="C36" s="4" t="s">
        <v>148</v>
      </c>
      <c r="D36" s="13"/>
      <c r="E36" s="22"/>
      <c r="F36" s="2"/>
      <c r="G36" s="2"/>
      <c r="H36" s="2"/>
      <c r="I36" s="2"/>
      <c r="J36" s="2"/>
      <c r="K36" s="4"/>
      <c r="L36" s="6"/>
    </row>
    <row r="37" spans="1:12" ht="17" x14ac:dyDescent="0.2">
      <c r="A37" s="46"/>
      <c r="B37" s="44"/>
      <c r="C37" s="4" t="s">
        <v>146</v>
      </c>
      <c r="D37" s="13"/>
      <c r="E37" s="22"/>
      <c r="F37" s="2"/>
      <c r="G37" s="2"/>
      <c r="H37" s="2"/>
      <c r="I37" s="2"/>
      <c r="J37" s="2"/>
      <c r="K37" s="4"/>
      <c r="L37" s="6"/>
    </row>
    <row r="38" spans="1:12" ht="17" x14ac:dyDescent="0.2">
      <c r="A38" s="2" t="s">
        <v>0</v>
      </c>
      <c r="B38" s="6" t="s">
        <v>36</v>
      </c>
      <c r="C38" s="8" t="s">
        <v>57</v>
      </c>
      <c r="D38" s="13"/>
      <c r="E38" s="22"/>
      <c r="F38" s="2"/>
      <c r="G38" s="2"/>
      <c r="H38" s="2"/>
      <c r="I38" s="2"/>
      <c r="J38" s="2"/>
      <c r="K38" s="4"/>
      <c r="L38" s="6"/>
    </row>
    <row r="39" spans="1:12" ht="17" x14ac:dyDescent="0.2">
      <c r="A39" s="44" t="s">
        <v>90</v>
      </c>
      <c r="B39" s="44" t="s">
        <v>59</v>
      </c>
      <c r="C39" s="8" t="s">
        <v>150</v>
      </c>
      <c r="D39" s="13"/>
      <c r="E39" s="22"/>
      <c r="F39" s="2"/>
      <c r="G39" s="2"/>
      <c r="H39" s="2"/>
      <c r="I39" s="2"/>
      <c r="J39" s="2"/>
      <c r="K39" s="4"/>
      <c r="L39" s="6"/>
    </row>
    <row r="40" spans="1:12" ht="17" x14ac:dyDescent="0.2">
      <c r="A40" s="44"/>
      <c r="B40" s="44"/>
      <c r="C40" s="8" t="s">
        <v>151</v>
      </c>
      <c r="D40" s="13"/>
      <c r="E40" s="22"/>
      <c r="F40" s="2"/>
      <c r="G40" s="2"/>
      <c r="H40" s="2"/>
      <c r="I40" s="2"/>
      <c r="J40" s="2"/>
      <c r="K40" s="4"/>
      <c r="L40" s="6"/>
    </row>
    <row r="41" spans="1:12" ht="17" x14ac:dyDescent="0.2">
      <c r="A41" s="44"/>
      <c r="B41" s="44"/>
      <c r="C41" s="8" t="s">
        <v>149</v>
      </c>
      <c r="D41" s="13"/>
      <c r="E41" s="22"/>
      <c r="F41" s="2"/>
      <c r="G41" s="2"/>
      <c r="H41" s="2"/>
      <c r="I41" s="2"/>
      <c r="J41" s="2"/>
      <c r="K41" s="4"/>
      <c r="L41" s="6"/>
    </row>
    <row r="42" spans="1:12" ht="34" x14ac:dyDescent="0.2">
      <c r="A42" s="2" t="s">
        <v>5</v>
      </c>
      <c r="B42" s="6" t="s">
        <v>100</v>
      </c>
      <c r="C42" s="8" t="s">
        <v>101</v>
      </c>
      <c r="D42" s="13"/>
      <c r="E42" s="22"/>
      <c r="F42" s="2"/>
      <c r="G42" s="2"/>
      <c r="H42" s="2"/>
      <c r="I42" s="2"/>
      <c r="J42" s="2"/>
      <c r="K42" s="4"/>
      <c r="L42" s="6"/>
    </row>
    <row r="43" spans="1:12" ht="34" x14ac:dyDescent="0.2">
      <c r="A43" s="2" t="s">
        <v>6</v>
      </c>
      <c r="B43" s="6" t="s">
        <v>35</v>
      </c>
      <c r="C43" s="8" t="s">
        <v>60</v>
      </c>
      <c r="D43" s="13"/>
      <c r="E43" s="22"/>
      <c r="F43" s="2"/>
      <c r="G43" s="2"/>
      <c r="H43" s="2"/>
      <c r="I43" s="2"/>
      <c r="J43" s="2"/>
      <c r="K43" s="4"/>
      <c r="L43" s="6"/>
    </row>
    <row r="44" spans="1:12" ht="34" x14ac:dyDescent="0.2">
      <c r="A44" s="2" t="s">
        <v>7</v>
      </c>
      <c r="B44" s="6" t="s">
        <v>35</v>
      </c>
      <c r="C44" s="8" t="s">
        <v>62</v>
      </c>
      <c r="D44" s="13"/>
      <c r="E44" s="22"/>
      <c r="F44" s="2"/>
      <c r="G44" s="2"/>
      <c r="H44" s="2"/>
      <c r="I44" s="2"/>
      <c r="J44" s="2"/>
      <c r="K44" s="4"/>
      <c r="L44" s="6"/>
    </row>
    <row r="45" spans="1:12" ht="17" x14ac:dyDescent="0.2">
      <c r="A45" s="44" t="s">
        <v>189</v>
      </c>
      <c r="B45" s="44" t="s">
        <v>102</v>
      </c>
      <c r="C45" s="8" t="s">
        <v>152</v>
      </c>
      <c r="D45" s="13"/>
    </row>
    <row r="46" spans="1:12" ht="17" x14ac:dyDescent="0.2">
      <c r="A46" s="44"/>
      <c r="B46" s="44"/>
      <c r="C46" s="8" t="s">
        <v>153</v>
      </c>
      <c r="D46" s="13"/>
    </row>
    <row r="47" spans="1:12" ht="17" x14ac:dyDescent="0.2">
      <c r="A47" s="44"/>
      <c r="B47" s="44"/>
      <c r="C47" s="8" t="s">
        <v>154</v>
      </c>
      <c r="D47" s="13"/>
    </row>
    <row r="48" spans="1:12" ht="17" x14ac:dyDescent="0.2">
      <c r="A48" s="2" t="s">
        <v>8</v>
      </c>
      <c r="B48" s="6" t="s">
        <v>103</v>
      </c>
      <c r="C48" s="8" t="s">
        <v>65</v>
      </c>
      <c r="D48" s="13"/>
    </row>
    <row r="49" spans="1:4" ht="17" x14ac:dyDescent="0.2">
      <c r="A49" s="2" t="s">
        <v>91</v>
      </c>
      <c r="B49" s="6" t="s">
        <v>36</v>
      </c>
      <c r="C49" s="8" t="s">
        <v>155</v>
      </c>
      <c r="D49" s="13"/>
    </row>
    <row r="50" spans="1:4" ht="34" x14ac:dyDescent="0.2">
      <c r="A50" s="2" t="s">
        <v>14</v>
      </c>
      <c r="B50" s="6" t="s">
        <v>104</v>
      </c>
      <c r="C50" s="8" t="s">
        <v>68</v>
      </c>
      <c r="D50" s="13"/>
    </row>
    <row r="51" spans="1:4" ht="34" x14ac:dyDescent="0.2">
      <c r="A51" s="44" t="s">
        <v>9</v>
      </c>
      <c r="B51" s="44" t="s">
        <v>193</v>
      </c>
      <c r="C51" s="8" t="s">
        <v>195</v>
      </c>
      <c r="D51" s="13"/>
    </row>
    <row r="52" spans="1:4" ht="17" x14ac:dyDescent="0.2">
      <c r="A52" s="44"/>
      <c r="B52" s="44"/>
      <c r="C52" s="4" t="s">
        <v>194</v>
      </c>
      <c r="D52" s="13"/>
    </row>
    <row r="53" spans="1:4" ht="34" x14ac:dyDescent="0.2">
      <c r="A53" s="2" t="s">
        <v>12</v>
      </c>
      <c r="B53" s="6" t="s">
        <v>105</v>
      </c>
      <c r="C53" s="4" t="s">
        <v>73</v>
      </c>
      <c r="D53" s="13"/>
    </row>
    <row r="54" spans="1:4" ht="34" x14ac:dyDescent="0.2">
      <c r="A54" s="2" t="s">
        <v>10</v>
      </c>
      <c r="B54" s="6" t="s">
        <v>106</v>
      </c>
      <c r="C54" s="8" t="s">
        <v>75</v>
      </c>
      <c r="D54" s="13"/>
    </row>
    <row r="55" spans="1:4" ht="17" x14ac:dyDescent="0.2">
      <c r="A55" s="2" t="s">
        <v>15</v>
      </c>
      <c r="B55" s="6" t="s">
        <v>36</v>
      </c>
      <c r="C55" s="8" t="s">
        <v>78</v>
      </c>
      <c r="D55" s="13"/>
    </row>
    <row r="56" spans="1:4" ht="17" x14ac:dyDescent="0.2">
      <c r="A56" s="2" t="s">
        <v>16</v>
      </c>
      <c r="B56" s="6" t="s">
        <v>36</v>
      </c>
      <c r="C56" s="8" t="s">
        <v>80</v>
      </c>
      <c r="D56" s="13"/>
    </row>
  </sheetData>
  <mergeCells count="37">
    <mergeCell ref="B1:J1"/>
    <mergeCell ref="A2:A3"/>
    <mergeCell ref="B2:B3"/>
    <mergeCell ref="C2:C3"/>
    <mergeCell ref="E2:E3"/>
    <mergeCell ref="F2:F3"/>
    <mergeCell ref="G2:G3"/>
    <mergeCell ref="H2:H3"/>
    <mergeCell ref="I2:I3"/>
    <mergeCell ref="A7:A8"/>
    <mergeCell ref="B7:B8"/>
    <mergeCell ref="A10:A11"/>
    <mergeCell ref="B10:B11"/>
    <mergeCell ref="A12:A14"/>
    <mergeCell ref="B12:B14"/>
    <mergeCell ref="A15:A17"/>
    <mergeCell ref="B15:B17"/>
    <mergeCell ref="A18:A22"/>
    <mergeCell ref="B18:B22"/>
    <mergeCell ref="A23:A24"/>
    <mergeCell ref="B23:B24"/>
    <mergeCell ref="A51:A52"/>
    <mergeCell ref="B51:B52"/>
    <mergeCell ref="J2:K2"/>
    <mergeCell ref="A35:A37"/>
    <mergeCell ref="B35:B37"/>
    <mergeCell ref="A39:A41"/>
    <mergeCell ref="B39:B41"/>
    <mergeCell ref="A45:A47"/>
    <mergeCell ref="B45:B47"/>
    <mergeCell ref="A25:A28"/>
    <mergeCell ref="B25:B28"/>
    <mergeCell ref="C27:C28"/>
    <mergeCell ref="A29:A30"/>
    <mergeCell ref="B29:B30"/>
    <mergeCell ref="A33:A34"/>
    <mergeCell ref="B33:B3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C4C2-5471-B54A-9964-72545BCDC717}">
  <dimension ref="A1:P16"/>
  <sheetViews>
    <sheetView zoomScale="82" workbookViewId="0">
      <selection activeCell="N19" sqref="N19"/>
    </sheetView>
  </sheetViews>
  <sheetFormatPr baseColWidth="10" defaultRowHeight="16" x14ac:dyDescent="0.2"/>
  <cols>
    <col min="1" max="1" width="11.6640625" customWidth="1"/>
    <col min="3" max="3" width="13.5" customWidth="1"/>
    <col min="9" max="9" width="17.6640625" customWidth="1"/>
    <col min="12" max="12" width="11.6640625" customWidth="1"/>
  </cols>
  <sheetData>
    <row r="1" spans="1:16" ht="27" customHeight="1" x14ac:dyDescent="0.2">
      <c r="A1" s="47" t="s">
        <v>164</v>
      </c>
      <c r="B1" s="47" t="s">
        <v>190</v>
      </c>
      <c r="C1" s="47" t="s">
        <v>27</v>
      </c>
      <c r="D1" s="47" t="s">
        <v>113</v>
      </c>
    </row>
    <row r="2" spans="1:16" ht="60" customHeight="1" x14ac:dyDescent="0.2">
      <c r="A2" s="48"/>
      <c r="B2" s="48"/>
      <c r="C2" s="61"/>
      <c r="D2" s="61"/>
      <c r="J2" s="34"/>
      <c r="L2" s="1" t="s">
        <v>204</v>
      </c>
      <c r="M2" s="1" t="s">
        <v>211</v>
      </c>
    </row>
    <row r="3" spans="1:16" ht="34" customHeight="1" x14ac:dyDescent="0.2">
      <c r="A3" s="7" t="s">
        <v>20</v>
      </c>
      <c r="B3" s="8" t="s">
        <v>19</v>
      </c>
      <c r="C3" s="2">
        <v>11</v>
      </c>
      <c r="D3" s="16">
        <f>C3/102*100</f>
        <v>10.784313725490197</v>
      </c>
      <c r="G3" t="s">
        <v>211</v>
      </c>
      <c r="H3" t="s">
        <v>231</v>
      </c>
      <c r="J3" s="34"/>
      <c r="L3" t="s">
        <v>206</v>
      </c>
      <c r="M3" s="34">
        <f>N3/45*100</f>
        <v>53.333333333333336</v>
      </c>
      <c r="N3">
        <v>24</v>
      </c>
    </row>
    <row r="4" spans="1:16" ht="34" x14ac:dyDescent="0.2">
      <c r="A4" s="12"/>
      <c r="B4" s="11" t="s">
        <v>63</v>
      </c>
      <c r="C4" s="27">
        <v>1</v>
      </c>
      <c r="D4" s="16">
        <f t="shared" ref="D4:D15" si="0">C4/102*100</f>
        <v>0.98039215686274506</v>
      </c>
      <c r="F4" s="2" t="s">
        <v>20</v>
      </c>
      <c r="G4" s="34">
        <f>H4/102*100</f>
        <v>11.76470588235294</v>
      </c>
      <c r="H4">
        <f>SUM(C3:C4)</f>
        <v>12</v>
      </c>
      <c r="L4" t="s">
        <v>205</v>
      </c>
      <c r="M4" s="34">
        <f t="shared" ref="M4:M6" si="1">N4/45*100</f>
        <v>28.888888888888886</v>
      </c>
      <c r="N4">
        <v>13</v>
      </c>
      <c r="P4" t="s">
        <v>262</v>
      </c>
    </row>
    <row r="5" spans="1:16" ht="27" customHeight="1" x14ac:dyDescent="0.2">
      <c r="A5" s="7" t="s">
        <v>21</v>
      </c>
      <c r="B5" s="8" t="s">
        <v>39</v>
      </c>
      <c r="C5" s="2">
        <v>14</v>
      </c>
      <c r="D5" s="16">
        <f t="shared" si="0"/>
        <v>13.725490196078432</v>
      </c>
      <c r="F5" t="s">
        <v>21</v>
      </c>
      <c r="G5" s="34">
        <f>H5/102*100</f>
        <v>53.921568627450981</v>
      </c>
      <c r="H5">
        <f>SUM(C5:C9)</f>
        <v>55</v>
      </c>
      <c r="L5" t="s">
        <v>210</v>
      </c>
      <c r="M5" s="34">
        <f t="shared" si="1"/>
        <v>17.777777777777779</v>
      </c>
      <c r="N5">
        <v>8</v>
      </c>
      <c r="P5" t="s">
        <v>263</v>
      </c>
    </row>
    <row r="6" spans="1:16" ht="17" x14ac:dyDescent="0.2">
      <c r="A6" s="22"/>
      <c r="B6" s="8" t="s">
        <v>42</v>
      </c>
      <c r="C6" s="2">
        <v>15</v>
      </c>
      <c r="D6" s="16">
        <f t="shared" si="0"/>
        <v>14.705882352941178</v>
      </c>
      <c r="F6" t="s">
        <v>32</v>
      </c>
      <c r="G6" s="34">
        <f>H6/102*100</f>
        <v>34.313725490196077</v>
      </c>
      <c r="H6">
        <f>SUM(C10:C14)</f>
        <v>35</v>
      </c>
      <c r="L6" t="s">
        <v>208</v>
      </c>
      <c r="M6" s="34">
        <f t="shared" si="1"/>
        <v>100</v>
      </c>
      <c r="N6">
        <f>SUM(N3:N5)</f>
        <v>45</v>
      </c>
    </row>
    <row r="7" spans="1:16" ht="27" customHeight="1" x14ac:dyDescent="0.2">
      <c r="A7" s="22"/>
      <c r="B7" s="8" t="s">
        <v>46</v>
      </c>
      <c r="C7" s="2">
        <v>12</v>
      </c>
      <c r="D7" s="16">
        <f t="shared" si="0"/>
        <v>11.76470588235294</v>
      </c>
      <c r="F7" s="18" t="s">
        <v>208</v>
      </c>
      <c r="G7" s="34">
        <f>H7/102*100</f>
        <v>100</v>
      </c>
      <c r="H7">
        <f>SUM(H4:H6)</f>
        <v>102</v>
      </c>
    </row>
    <row r="8" spans="1:16" ht="17" x14ac:dyDescent="0.2">
      <c r="A8" s="22"/>
      <c r="B8" s="8" t="s">
        <v>55</v>
      </c>
      <c r="C8" s="2">
        <v>5</v>
      </c>
      <c r="D8" s="16">
        <f t="shared" si="0"/>
        <v>4.9019607843137258</v>
      </c>
    </row>
    <row r="9" spans="1:16" ht="27" customHeight="1" x14ac:dyDescent="0.2">
      <c r="A9" s="21"/>
      <c r="B9" s="11" t="s">
        <v>69</v>
      </c>
      <c r="C9" s="27">
        <v>9</v>
      </c>
      <c r="D9" s="16">
        <f t="shared" si="0"/>
        <v>8.8235294117647065</v>
      </c>
    </row>
    <row r="10" spans="1:16" ht="17" x14ac:dyDescent="0.2">
      <c r="A10" s="7" t="s">
        <v>32</v>
      </c>
      <c r="B10" s="8" t="s">
        <v>33</v>
      </c>
      <c r="C10" s="2">
        <v>3</v>
      </c>
      <c r="D10" s="16">
        <f t="shared" si="0"/>
        <v>2.9411764705882351</v>
      </c>
      <c r="N10" s="34">
        <f>64.71*77.77/100</f>
        <v>50.324966999999994</v>
      </c>
      <c r="O10" s="1" t="s">
        <v>264</v>
      </c>
    </row>
    <row r="11" spans="1:16" ht="27" customHeight="1" x14ac:dyDescent="0.2">
      <c r="A11" s="22"/>
      <c r="B11" s="8" t="s">
        <v>47</v>
      </c>
      <c r="C11" s="2">
        <v>1</v>
      </c>
      <c r="D11" s="16">
        <f t="shared" si="0"/>
        <v>0.98039215686274506</v>
      </c>
    </row>
    <row r="12" spans="1:16" ht="17" x14ac:dyDescent="0.2">
      <c r="A12" s="22"/>
      <c r="B12" s="8" t="s">
        <v>37</v>
      </c>
      <c r="C12" s="2">
        <v>27</v>
      </c>
      <c r="D12" s="16">
        <f t="shared" si="0"/>
        <v>26.47058823529412</v>
      </c>
    </row>
    <row r="13" spans="1:16" ht="27" customHeight="1" x14ac:dyDescent="0.2">
      <c r="A13" s="22"/>
      <c r="B13" s="8" t="s">
        <v>129</v>
      </c>
      <c r="C13" s="2">
        <v>1</v>
      </c>
      <c r="D13" s="16">
        <f t="shared" si="0"/>
        <v>0.98039215686274506</v>
      </c>
    </row>
    <row r="14" spans="1:16" ht="17" x14ac:dyDescent="0.2">
      <c r="A14" s="21"/>
      <c r="B14" s="11" t="s">
        <v>130</v>
      </c>
      <c r="C14" s="29">
        <v>3</v>
      </c>
      <c r="D14" s="16">
        <f t="shared" si="0"/>
        <v>2.9411764705882351</v>
      </c>
    </row>
    <row r="15" spans="1:16" x14ac:dyDescent="0.2">
      <c r="A15" s="22"/>
      <c r="B15" s="2"/>
      <c r="C15" s="20">
        <f>SUM(C3:C14)</f>
        <v>102</v>
      </c>
      <c r="D15" s="16">
        <f t="shared" si="0"/>
        <v>100</v>
      </c>
    </row>
    <row r="16" spans="1:16" ht="60" x14ac:dyDescent="0.2">
      <c r="A16" s="22"/>
      <c r="B16" s="2"/>
      <c r="C16" s="42" t="s">
        <v>112</v>
      </c>
      <c r="D16" s="3"/>
    </row>
  </sheetData>
  <mergeCells count="4">
    <mergeCell ref="C1:C2"/>
    <mergeCell ref="D1:D2"/>
    <mergeCell ref="A1:A2"/>
    <mergeCell ref="B1:B2"/>
  </mergeCells>
  <pageMargins left="0.7" right="0.7" top="0.75" bottom="0.75" header="0.3" footer="0.3"/>
  <ignoredErrors>
    <ignoredError sqref="H4:H6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C78B-1870-3C47-A077-DE03E6E43E0E}">
  <dimension ref="A2:B17"/>
  <sheetViews>
    <sheetView workbookViewId="0">
      <selection activeCell="I28" sqref="I28"/>
    </sheetView>
  </sheetViews>
  <sheetFormatPr baseColWidth="10" defaultRowHeight="16" x14ac:dyDescent="0.2"/>
  <cols>
    <col min="1" max="1" width="17.1640625" bestFit="1" customWidth="1"/>
    <col min="2" max="2" width="12.1640625" bestFit="1" customWidth="1"/>
  </cols>
  <sheetData>
    <row r="2" spans="1:2" x14ac:dyDescent="0.2">
      <c r="A2" s="17" t="s">
        <v>232</v>
      </c>
      <c r="B2" t="s">
        <v>233</v>
      </c>
    </row>
    <row r="3" spans="1:2" x14ac:dyDescent="0.2">
      <c r="A3" t="s">
        <v>54</v>
      </c>
      <c r="B3" s="34">
        <v>15.859030837004404</v>
      </c>
    </row>
    <row r="4" spans="1:2" x14ac:dyDescent="0.2">
      <c r="A4" t="s">
        <v>184</v>
      </c>
      <c r="B4" s="34">
        <v>9.2511013215858995</v>
      </c>
    </row>
    <row r="5" spans="1:2" x14ac:dyDescent="0.2">
      <c r="A5" t="s">
        <v>7</v>
      </c>
      <c r="B5" s="34">
        <v>7.9295154185021994</v>
      </c>
    </row>
    <row r="6" spans="1:2" x14ac:dyDescent="0.2">
      <c r="A6" t="s">
        <v>185</v>
      </c>
      <c r="B6" s="34">
        <v>5.2863436123348002</v>
      </c>
    </row>
    <row r="7" spans="1:2" x14ac:dyDescent="0.2">
      <c r="A7" t="s">
        <v>186</v>
      </c>
      <c r="B7" s="34">
        <v>3.5242290748898601</v>
      </c>
    </row>
    <row r="8" spans="1:2" x14ac:dyDescent="0.2">
      <c r="A8" t="s">
        <v>187</v>
      </c>
      <c r="B8" s="34">
        <v>2.643171806167397</v>
      </c>
    </row>
    <row r="9" spans="1:2" x14ac:dyDescent="0.2">
      <c r="A9" t="s">
        <v>77</v>
      </c>
      <c r="B9" s="34">
        <v>2.2026431718061699</v>
      </c>
    </row>
    <row r="10" spans="1:2" x14ac:dyDescent="0.2">
      <c r="A10" t="s">
        <v>71</v>
      </c>
      <c r="B10" s="34">
        <v>1.7621145374449301</v>
      </c>
    </row>
    <row r="11" spans="1:2" x14ac:dyDescent="0.2">
      <c r="A11" t="s">
        <v>24</v>
      </c>
      <c r="B11" s="34">
        <v>1.7621145374449301</v>
      </c>
    </row>
    <row r="12" spans="1:2" x14ac:dyDescent="0.2">
      <c r="A12" t="s">
        <v>199</v>
      </c>
      <c r="B12" s="34">
        <v>1.3215859030837001</v>
      </c>
    </row>
    <row r="13" spans="1:2" x14ac:dyDescent="0.2">
      <c r="A13" t="s">
        <v>29</v>
      </c>
      <c r="B13" s="34">
        <v>1.3215859030837001</v>
      </c>
    </row>
    <row r="14" spans="1:2" x14ac:dyDescent="0.2">
      <c r="A14" t="s">
        <v>25</v>
      </c>
      <c r="B14" s="34">
        <v>0.88105726872246704</v>
      </c>
    </row>
    <row r="15" spans="1:2" x14ac:dyDescent="0.2">
      <c r="A15" t="s">
        <v>160</v>
      </c>
      <c r="B15" s="34">
        <v>0.88105726872246704</v>
      </c>
    </row>
    <row r="16" spans="1:2" x14ac:dyDescent="0.2">
      <c r="A16" t="s">
        <v>115</v>
      </c>
      <c r="B16" s="34">
        <v>0.44052863436123402</v>
      </c>
    </row>
    <row r="17" spans="1:2" x14ac:dyDescent="0.2">
      <c r="A17" t="s">
        <v>114</v>
      </c>
      <c r="B17" s="34">
        <v>55.066079295154168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EF11-42CC-AA4A-AD0A-ABA8EF68F673}">
  <dimension ref="A2:S25"/>
  <sheetViews>
    <sheetView zoomScale="75" workbookViewId="0">
      <selection activeCell="Q26" sqref="Q26"/>
    </sheetView>
  </sheetViews>
  <sheetFormatPr baseColWidth="10" defaultRowHeight="16" x14ac:dyDescent="0.2"/>
  <cols>
    <col min="1" max="1" width="22.83203125" bestFit="1" customWidth="1"/>
    <col min="2" max="2" width="22.6640625" bestFit="1" customWidth="1"/>
    <col min="10" max="10" width="14.1640625" customWidth="1"/>
    <col min="13" max="13" width="13.33203125" customWidth="1"/>
    <col min="15" max="15" width="13" customWidth="1"/>
    <col min="16" max="16" width="12" customWidth="1"/>
    <col min="17" max="17" width="15.5" customWidth="1"/>
    <col min="18" max="18" width="12.1640625" customWidth="1"/>
  </cols>
  <sheetData>
    <row r="2" spans="1:16" ht="60" x14ac:dyDescent="0.2">
      <c r="A2" s="17" t="s">
        <v>188</v>
      </c>
      <c r="B2" t="s">
        <v>235</v>
      </c>
      <c r="J2" s="47" t="s">
        <v>164</v>
      </c>
      <c r="K2" s="47" t="s">
        <v>190</v>
      </c>
      <c r="L2" s="47" t="s">
        <v>188</v>
      </c>
      <c r="M2" s="49" t="s">
        <v>191</v>
      </c>
      <c r="N2" s="49" t="s">
        <v>192</v>
      </c>
      <c r="O2" s="24" t="s">
        <v>203</v>
      </c>
      <c r="P2" s="24" t="s">
        <v>113</v>
      </c>
    </row>
    <row r="3" spans="1:16" x14ac:dyDescent="0.2">
      <c r="A3" t="s">
        <v>115</v>
      </c>
      <c r="B3" s="34">
        <v>45.098039215686228</v>
      </c>
      <c r="J3" s="48"/>
      <c r="K3" s="48"/>
      <c r="L3" s="48"/>
      <c r="M3" s="50"/>
      <c r="N3" s="50"/>
      <c r="O3" s="62" t="s">
        <v>245</v>
      </c>
      <c r="P3" s="62"/>
    </row>
    <row r="4" spans="1:16" ht="34" x14ac:dyDescent="0.2">
      <c r="A4" t="s">
        <v>120</v>
      </c>
      <c r="B4" s="34">
        <v>26.470588235294102</v>
      </c>
      <c r="J4" s="7" t="s">
        <v>20</v>
      </c>
      <c r="K4" s="8" t="s">
        <v>19</v>
      </c>
      <c r="L4" s="9" t="s">
        <v>24</v>
      </c>
      <c r="M4" s="9" t="s">
        <v>23</v>
      </c>
      <c r="N4" s="9" t="s">
        <v>23</v>
      </c>
      <c r="O4" s="2">
        <v>11</v>
      </c>
      <c r="P4" s="16">
        <f>O4/102*100</f>
        <v>10.784313725490197</v>
      </c>
    </row>
    <row r="5" spans="1:16" ht="51" x14ac:dyDescent="0.2">
      <c r="A5" t="s">
        <v>24</v>
      </c>
      <c r="B5" s="34">
        <v>10.7843137254902</v>
      </c>
      <c r="J5" s="33" t="s">
        <v>20</v>
      </c>
      <c r="K5" s="11" t="s">
        <v>63</v>
      </c>
      <c r="L5" s="10" t="s">
        <v>119</v>
      </c>
      <c r="M5" s="10" t="s">
        <v>162</v>
      </c>
      <c r="N5" s="10" t="s">
        <v>34</v>
      </c>
      <c r="O5" s="27">
        <v>1</v>
      </c>
      <c r="P5" s="16">
        <f t="shared" ref="P5:P16" si="0">O5/102*100</f>
        <v>0.98039215686274506</v>
      </c>
    </row>
    <row r="6" spans="1:16" ht="17" x14ac:dyDescent="0.2">
      <c r="A6" t="s">
        <v>116</v>
      </c>
      <c r="B6" s="34">
        <v>8.8235294117647101</v>
      </c>
      <c r="J6" s="7" t="s">
        <v>21</v>
      </c>
      <c r="K6" s="8" t="s">
        <v>42</v>
      </c>
      <c r="L6" s="2" t="s">
        <v>115</v>
      </c>
      <c r="M6" s="2" t="s">
        <v>23</v>
      </c>
      <c r="N6" s="2" t="s">
        <v>23</v>
      </c>
      <c r="O6" s="2">
        <v>15</v>
      </c>
      <c r="P6" s="16">
        <f t="shared" si="0"/>
        <v>14.705882352941178</v>
      </c>
    </row>
    <row r="7" spans="1:16" ht="17" x14ac:dyDescent="0.2">
      <c r="A7" t="s">
        <v>234</v>
      </c>
      <c r="B7" s="34">
        <v>2.9411764705882399</v>
      </c>
      <c r="J7" s="33" t="s">
        <v>21</v>
      </c>
      <c r="K7" s="8" t="s">
        <v>39</v>
      </c>
      <c r="L7" s="2" t="s">
        <v>115</v>
      </c>
      <c r="M7" s="2" t="s">
        <v>34</v>
      </c>
      <c r="N7" s="2" t="s">
        <v>34</v>
      </c>
      <c r="O7" s="2">
        <v>14</v>
      </c>
      <c r="P7" s="16">
        <f t="shared" si="0"/>
        <v>13.725490196078432</v>
      </c>
    </row>
    <row r="8" spans="1:16" ht="17" x14ac:dyDescent="0.2">
      <c r="A8" t="s">
        <v>163</v>
      </c>
      <c r="B8" s="34">
        <v>2.9411764705882399</v>
      </c>
      <c r="J8" s="33" t="s">
        <v>21</v>
      </c>
      <c r="K8" s="8" t="s">
        <v>46</v>
      </c>
      <c r="L8" s="2" t="s">
        <v>115</v>
      </c>
      <c r="M8" s="2" t="s">
        <v>23</v>
      </c>
      <c r="N8" s="2" t="s">
        <v>23</v>
      </c>
      <c r="O8" s="2">
        <v>12</v>
      </c>
      <c r="P8" s="16">
        <f t="shared" si="0"/>
        <v>11.76470588235294</v>
      </c>
    </row>
    <row r="9" spans="1:16" ht="34" x14ac:dyDescent="0.2">
      <c r="A9" t="s">
        <v>117</v>
      </c>
      <c r="B9" s="34">
        <v>1.9607843137254899</v>
      </c>
      <c r="J9" s="33" t="s">
        <v>21</v>
      </c>
      <c r="K9" s="8" t="s">
        <v>69</v>
      </c>
      <c r="L9" s="2" t="s">
        <v>116</v>
      </c>
      <c r="M9" s="2" t="s">
        <v>23</v>
      </c>
      <c r="N9" s="2" t="s">
        <v>23</v>
      </c>
      <c r="O9" s="2">
        <v>9</v>
      </c>
      <c r="P9" s="16">
        <f t="shared" si="0"/>
        <v>8.8235294117647065</v>
      </c>
    </row>
    <row r="10" spans="1:16" ht="17" x14ac:dyDescent="0.2">
      <c r="A10" t="s">
        <v>119</v>
      </c>
      <c r="B10" s="34">
        <v>0.98039215686274495</v>
      </c>
      <c r="J10" s="33" t="s">
        <v>21</v>
      </c>
      <c r="K10" s="11" t="s">
        <v>55</v>
      </c>
      <c r="L10" s="10" t="s">
        <v>115</v>
      </c>
      <c r="M10" s="10" t="s">
        <v>23</v>
      </c>
      <c r="N10" s="10" t="s">
        <v>23</v>
      </c>
      <c r="O10" s="27">
        <v>5</v>
      </c>
      <c r="P10" s="16">
        <f t="shared" si="0"/>
        <v>4.9019607843137258</v>
      </c>
    </row>
    <row r="11" spans="1:16" ht="17" x14ac:dyDescent="0.2">
      <c r="A11" t="s">
        <v>114</v>
      </c>
      <c r="B11" s="34">
        <v>99.999999999999972</v>
      </c>
      <c r="J11" s="7" t="s">
        <v>32</v>
      </c>
      <c r="K11" s="8" t="s">
        <v>37</v>
      </c>
      <c r="L11" s="2" t="s">
        <v>120</v>
      </c>
      <c r="M11" s="2" t="s">
        <v>34</v>
      </c>
      <c r="N11" s="2" t="s">
        <v>34</v>
      </c>
      <c r="O11" s="2">
        <v>27</v>
      </c>
      <c r="P11" s="16">
        <f t="shared" si="0"/>
        <v>26.47058823529412</v>
      </c>
    </row>
    <row r="12" spans="1:16" ht="17" x14ac:dyDescent="0.2">
      <c r="J12" s="33" t="s">
        <v>32</v>
      </c>
      <c r="K12" s="8" t="s">
        <v>33</v>
      </c>
      <c r="L12" s="2" t="s">
        <v>234</v>
      </c>
      <c r="M12" s="2" t="s">
        <v>169</v>
      </c>
      <c r="N12" s="2" t="s">
        <v>23</v>
      </c>
      <c r="O12" s="2">
        <v>3</v>
      </c>
      <c r="P12" s="16">
        <f t="shared" si="0"/>
        <v>2.9411764705882351</v>
      </c>
    </row>
    <row r="13" spans="1:16" ht="34" x14ac:dyDescent="0.2">
      <c r="J13" s="33" t="s">
        <v>32</v>
      </c>
      <c r="K13" s="8" t="s">
        <v>130</v>
      </c>
      <c r="L13" s="2" t="s">
        <v>163</v>
      </c>
      <c r="M13" s="4" t="s">
        <v>23</v>
      </c>
      <c r="N13" s="4" t="s">
        <v>23</v>
      </c>
      <c r="O13" s="4">
        <v>3</v>
      </c>
      <c r="P13" s="16">
        <f t="shared" si="0"/>
        <v>2.9411764705882351</v>
      </c>
    </row>
    <row r="14" spans="1:16" ht="17" x14ac:dyDescent="0.2">
      <c r="J14" s="33" t="s">
        <v>32</v>
      </c>
      <c r="K14" s="8" t="s">
        <v>47</v>
      </c>
      <c r="L14" s="2" t="s">
        <v>117</v>
      </c>
      <c r="M14" s="2" t="s">
        <v>34</v>
      </c>
      <c r="N14" s="2" t="s">
        <v>34</v>
      </c>
      <c r="O14" s="2">
        <v>1</v>
      </c>
      <c r="P14" s="16">
        <f t="shared" si="0"/>
        <v>0.98039215686274506</v>
      </c>
    </row>
    <row r="15" spans="1:16" ht="17" x14ac:dyDescent="0.2">
      <c r="J15" s="33" t="s">
        <v>32</v>
      </c>
      <c r="K15" s="11" t="s">
        <v>129</v>
      </c>
      <c r="L15" s="2" t="s">
        <v>117</v>
      </c>
      <c r="M15" s="10" t="s">
        <v>23</v>
      </c>
      <c r="N15" s="10" t="s">
        <v>23</v>
      </c>
      <c r="O15" s="27">
        <v>1</v>
      </c>
      <c r="P15" s="16">
        <f t="shared" si="0"/>
        <v>0.98039215686274506</v>
      </c>
    </row>
    <row r="16" spans="1:16" x14ac:dyDescent="0.2">
      <c r="J16" s="22"/>
      <c r="K16" s="2"/>
      <c r="L16" s="2"/>
      <c r="M16" s="2"/>
      <c r="N16" s="2"/>
      <c r="O16" s="20">
        <f>SUM(O4:O15)</f>
        <v>102</v>
      </c>
      <c r="P16" s="16">
        <f t="shared" si="0"/>
        <v>100</v>
      </c>
    </row>
    <row r="17" spans="1:19" ht="60" x14ac:dyDescent="0.2">
      <c r="J17" s="22"/>
      <c r="K17" s="2"/>
      <c r="L17" s="2"/>
      <c r="M17" s="2"/>
      <c r="N17" s="2"/>
      <c r="O17" s="15" t="s">
        <v>112</v>
      </c>
      <c r="P17" s="3"/>
    </row>
    <row r="18" spans="1:19" x14ac:dyDescent="0.2">
      <c r="F18" t="s">
        <v>265</v>
      </c>
      <c r="J18">
        <f>71.57+10.78</f>
        <v>82.35</v>
      </c>
    </row>
    <row r="19" spans="1:19" x14ac:dyDescent="0.2">
      <c r="F19" t="s">
        <v>266</v>
      </c>
    </row>
    <row r="20" spans="1:19" x14ac:dyDescent="0.2">
      <c r="F20" t="s">
        <v>267</v>
      </c>
      <c r="S20" s="1">
        <f xml:space="preserve"> 82.35*77.77/100</f>
        <v>64.043594999999996</v>
      </c>
    </row>
    <row r="21" spans="1:19" ht="17" x14ac:dyDescent="0.2">
      <c r="A21" s="3" t="s">
        <v>239</v>
      </c>
      <c r="B21" s="1" t="s">
        <v>240</v>
      </c>
      <c r="K21" s="34"/>
    </row>
    <row r="22" spans="1:19" ht="17" x14ac:dyDescent="0.2">
      <c r="A22" s="2" t="s">
        <v>241</v>
      </c>
      <c r="B22" s="34">
        <f>GETPIVOTDATA("Relative frequency",$A$2,"General meaning","Negation")+GETPIVOTDATA("Relative frequency",$A$2,"General meaning","Privation")</f>
        <v>71.56862745098033</v>
      </c>
    </row>
    <row r="23" spans="1:19" ht="34" x14ac:dyDescent="0.2">
      <c r="A23" s="2" t="s">
        <v>237</v>
      </c>
      <c r="B23" s="34">
        <f>GETPIVOTDATA("Relative frequency",$A$2,"General meaning","All")+GETPIVOTDATA("Relative frequency",$A$2,"General meaning","Thoroughly, to the end")+GETPIVOTDATA("Relative frequency",$A$2,"General meaning","Full of")</f>
        <v>21.568627450980401</v>
      </c>
    </row>
    <row r="24" spans="1:19" x14ac:dyDescent="0.2">
      <c r="A24" t="s">
        <v>236</v>
      </c>
      <c r="B24" s="34">
        <f>GETPIVOTDATA("Relative frequency",$A$2,"General meaning","To make")+GETPIVOTDATA("Relative frequency",$A$2,"General meaning","Ordinal rank")+GETPIVOTDATA("Relative frequency",$A$2,"General meaning","Manner of doing something")</f>
        <v>6.8627450980392251</v>
      </c>
    </row>
    <row r="25" spans="1:19" x14ac:dyDescent="0.2">
      <c r="A25" s="18" t="s">
        <v>238</v>
      </c>
      <c r="B25" s="34">
        <f>SUM(B22:B24)</f>
        <v>99.999999999999957</v>
      </c>
    </row>
  </sheetData>
  <mergeCells count="6">
    <mergeCell ref="O3:P3"/>
    <mergeCell ref="J2:J3"/>
    <mergeCell ref="K2:K3"/>
    <mergeCell ref="L2:L3"/>
    <mergeCell ref="M2:M3"/>
    <mergeCell ref="N2:N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DT2. ETYMOLOGICAL ANALYSIS</vt:lpstr>
      <vt:lpstr>Lexicogenic op &amp; loanwords </vt:lpstr>
      <vt:lpstr>BMs &amp; LMs lang</vt:lpstr>
      <vt:lpstr>All morphemes rel freq</vt:lpstr>
      <vt:lpstr>BMs rel freq</vt:lpstr>
      <vt:lpstr>Bases rel freq</vt:lpstr>
      <vt:lpstr>BMs types</vt:lpstr>
      <vt:lpstr>Bases meanings </vt:lpstr>
      <vt:lpstr>BMs meanings</vt:lpstr>
      <vt:lpstr>Compounds meanings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acalongemaster</dc:creator>
  <cp:keywords/>
  <dc:description/>
  <cp:lastModifiedBy>acalongemaster</cp:lastModifiedBy>
  <dcterms:created xsi:type="dcterms:W3CDTF">2024-02-22T10:28:50Z</dcterms:created>
  <dcterms:modified xsi:type="dcterms:W3CDTF">2024-08-19T12:14:22Z</dcterms:modified>
  <cp:category/>
</cp:coreProperties>
</file>