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akacs/opt/anaconda3/envs/wine_sales/Data/"/>
    </mc:Choice>
  </mc:AlternateContent>
  <xr:revisionPtr revIDLastSave="0" documentId="13_ncr:1_{22616997-7DC6-5A47-8B94-9CAE666D785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0501-0502" sheetId="5" r:id="rId1"/>
    <sheet name="0503-0509" sheetId="6" r:id="rId2"/>
    <sheet name="0510-0516" sheetId="1" r:id="rId3"/>
    <sheet name="0517-0523" sheetId="10" r:id="rId4"/>
    <sheet name="0524-0530" sheetId="12" r:id="rId5"/>
    <sheet name="0531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5" l="1"/>
  <c r="R5" i="5"/>
  <c r="X3" i="5"/>
  <c r="V3" i="5"/>
  <c r="T3" i="5"/>
  <c r="S3" i="5"/>
  <c r="X2" i="5"/>
  <c r="W2" i="5"/>
  <c r="V2" i="5"/>
  <c r="U2" i="5"/>
  <c r="T2" i="5"/>
  <c r="R2" i="5"/>
  <c r="P5" i="5"/>
  <c r="O5" i="5"/>
  <c r="Q3" i="5"/>
  <c r="P3" i="5"/>
  <c r="O3" i="5"/>
  <c r="N3" i="5"/>
  <c r="M3" i="5"/>
  <c r="L3" i="5"/>
  <c r="K3" i="5"/>
  <c r="Q2" i="5"/>
  <c r="P2" i="5"/>
  <c r="N2" i="5"/>
  <c r="M2" i="5"/>
  <c r="L2" i="5"/>
  <c r="E6" i="5"/>
  <c r="J5" i="5"/>
  <c r="I5" i="5"/>
  <c r="H5" i="5"/>
  <c r="G5" i="5"/>
  <c r="F5" i="5"/>
  <c r="E4" i="5"/>
  <c r="J3" i="5"/>
  <c r="H3" i="5"/>
  <c r="G3" i="5"/>
  <c r="F3" i="5"/>
  <c r="E3" i="5"/>
  <c r="J2" i="5"/>
  <c r="I2" i="5"/>
  <c r="H2" i="5"/>
  <c r="G2" i="5"/>
  <c r="F2" i="5"/>
  <c r="H2" i="12" l="1"/>
  <c r="H5" i="12"/>
  <c r="H3" i="12"/>
  <c r="G2" i="12"/>
  <c r="G7" i="12" s="1"/>
  <c r="F2" i="12"/>
  <c r="F3" i="12"/>
  <c r="E2" i="12"/>
  <c r="E7" i="12" s="1"/>
  <c r="D2" i="12"/>
  <c r="D3" i="12"/>
  <c r="C3" i="12"/>
  <c r="B5" i="12"/>
  <c r="B2" i="12"/>
  <c r="H10" i="12"/>
  <c r="H2" i="10"/>
  <c r="H3" i="10"/>
  <c r="H5" i="10"/>
  <c r="G2" i="10"/>
  <c r="G5" i="10"/>
  <c r="F2" i="10"/>
  <c r="F3" i="10"/>
  <c r="H10" i="10"/>
  <c r="E2" i="10"/>
  <c r="E5" i="10"/>
  <c r="E3" i="10"/>
  <c r="D4" i="10"/>
  <c r="D2" i="10"/>
  <c r="D3" i="10"/>
  <c r="B3" i="10"/>
  <c r="F3" i="1"/>
  <c r="F5" i="1"/>
  <c r="G5" i="1"/>
  <c r="G2" i="1"/>
  <c r="G3" i="1"/>
  <c r="H2" i="1"/>
  <c r="H3" i="1"/>
  <c r="E3" i="1"/>
  <c r="E2" i="1"/>
  <c r="D3" i="1"/>
  <c r="D2" i="1"/>
  <c r="C3" i="1"/>
  <c r="C2" i="1"/>
  <c r="B3" i="1"/>
  <c r="H2" i="6"/>
  <c r="H3" i="6"/>
  <c r="H5" i="6"/>
  <c r="G5" i="6"/>
  <c r="G2" i="6"/>
  <c r="F5" i="6"/>
  <c r="F3" i="6"/>
  <c r="F2" i="6"/>
  <c r="D5" i="6"/>
  <c r="D3" i="6"/>
  <c r="D2" i="6"/>
  <c r="E5" i="6"/>
  <c r="E3" i="6"/>
  <c r="E2" i="6"/>
  <c r="C4" i="6"/>
  <c r="C3" i="6"/>
  <c r="C6" i="6"/>
  <c r="C5" i="5"/>
  <c r="C3" i="5"/>
  <c r="C2" i="5"/>
  <c r="B5" i="5"/>
  <c r="B2" i="5"/>
  <c r="G10" i="12"/>
  <c r="F10" i="12"/>
  <c r="E10" i="12"/>
  <c r="D10" i="12"/>
  <c r="C10" i="12"/>
  <c r="B10" i="12"/>
  <c r="C7" i="12"/>
  <c r="D7" i="12" l="1"/>
  <c r="D11" i="12" s="1"/>
  <c r="F7" i="12"/>
  <c r="G11" i="12"/>
  <c r="F11" i="12"/>
  <c r="E11" i="12"/>
  <c r="C11" i="12"/>
  <c r="H7" i="12"/>
  <c r="H11" i="12" s="1"/>
  <c r="B7" i="12"/>
  <c r="B11" i="12" s="1"/>
  <c r="H7" i="10"/>
  <c r="H11" i="10" s="1"/>
  <c r="G10" i="10" l="1"/>
  <c r="F10" i="10"/>
  <c r="E10" i="10"/>
  <c r="D10" i="10"/>
  <c r="C10" i="10"/>
  <c r="B10" i="10"/>
  <c r="G7" i="10"/>
  <c r="F7" i="10"/>
  <c r="E7" i="10"/>
  <c r="D7" i="10"/>
  <c r="C7" i="10"/>
  <c r="B7" i="10"/>
  <c r="G11" i="10" l="1"/>
  <c r="E11" i="10"/>
  <c r="D11" i="10"/>
  <c r="C11" i="10"/>
  <c r="B11" i="10"/>
  <c r="F11" i="10"/>
  <c r="C10" i="6"/>
  <c r="D10" i="6"/>
  <c r="E10" i="6"/>
  <c r="F10" i="6"/>
  <c r="G10" i="6"/>
  <c r="H10" i="6"/>
  <c r="B10" i="6"/>
  <c r="E10" i="1" l="1"/>
  <c r="F10" i="1"/>
  <c r="E7" i="1"/>
  <c r="F7" i="1"/>
  <c r="F11" i="1" l="1"/>
  <c r="E11" i="1"/>
  <c r="C7" i="1" l="1"/>
  <c r="D7" i="1"/>
  <c r="G7" i="1"/>
  <c r="H7" i="1"/>
  <c r="C10" i="1"/>
  <c r="D10" i="1"/>
  <c r="G10" i="1"/>
  <c r="H10" i="1"/>
  <c r="H7" i="6"/>
  <c r="H11" i="6" s="1"/>
  <c r="G7" i="6"/>
  <c r="G11" i="6" s="1"/>
  <c r="F7" i="6"/>
  <c r="F11" i="6" s="1"/>
  <c r="E7" i="6"/>
  <c r="E11" i="6" s="1"/>
  <c r="D7" i="6"/>
  <c r="D11" i="6" s="1"/>
  <c r="C7" i="6"/>
  <c r="C11" i="6" s="1"/>
  <c r="B7" i="6"/>
  <c r="B11" i="6" s="1"/>
  <c r="B10" i="1"/>
  <c r="B7" i="1"/>
  <c r="C11" i="1" l="1"/>
  <c r="H11" i="1"/>
  <c r="G11" i="1"/>
  <c r="D11" i="1"/>
  <c r="B11" i="1"/>
</calcChain>
</file>

<file path=xl/sharedStrings.xml><?xml version="1.0" encoding="utf-8"?>
<sst xmlns="http://schemas.openxmlformats.org/spreadsheetml/2006/main" count="107" uniqueCount="41">
  <si>
    <t>Étel (5%)</t>
  </si>
  <si>
    <t>Ital (5%)</t>
  </si>
  <si>
    <t>Ásványvíz (27%)</t>
  </si>
  <si>
    <t>Bor-helyben (27%)</t>
  </si>
  <si>
    <t>Bor-elviteles (27%)</t>
  </si>
  <si>
    <t>nettó bevétel összesen</t>
  </si>
  <si>
    <t>vendégszám étterem</t>
  </si>
  <si>
    <t>vendégszám kóstoló</t>
  </si>
  <si>
    <t>vendégszám összes</t>
  </si>
  <si>
    <t>átlag költés</t>
  </si>
  <si>
    <t>2021. 05. 01.</t>
  </si>
  <si>
    <t>2021. 05. 02.</t>
  </si>
  <si>
    <t xml:space="preserve">2021. 05. 03. </t>
  </si>
  <si>
    <t xml:space="preserve">2021. 05. 04. </t>
  </si>
  <si>
    <t xml:space="preserve">2021. 05. 05. </t>
  </si>
  <si>
    <t xml:space="preserve">2021. 05. 06. </t>
  </si>
  <si>
    <t xml:space="preserve">2021. 05. 07. </t>
  </si>
  <si>
    <t xml:space="preserve">2021. 05. 08. </t>
  </si>
  <si>
    <t xml:space="preserve">2021. 05. 09. </t>
  </si>
  <si>
    <t xml:space="preserve">2021. 05. 10. </t>
  </si>
  <si>
    <t xml:space="preserve">2021. 05. 11. </t>
  </si>
  <si>
    <t xml:space="preserve">2021. 05. 12. </t>
  </si>
  <si>
    <t xml:space="preserve">2021. 05. 13. </t>
  </si>
  <si>
    <t xml:space="preserve">2021. 05. 14. </t>
  </si>
  <si>
    <t xml:space="preserve">2021. 05. 15. </t>
  </si>
  <si>
    <t xml:space="preserve">2021. 05. 16. </t>
  </si>
  <si>
    <t>2021. 05. 17.</t>
  </si>
  <si>
    <t>2021. 05. 18.</t>
  </si>
  <si>
    <t>2021. 05. 19.</t>
  </si>
  <si>
    <t>2021. 05. 20.</t>
  </si>
  <si>
    <t>2021. 05. 21.</t>
  </si>
  <si>
    <t>2021. 05. 22.</t>
  </si>
  <si>
    <t>2021. 05. 23.</t>
  </si>
  <si>
    <t>2021. 05. 24.</t>
  </si>
  <si>
    <t>2021. 05. 25.</t>
  </si>
  <si>
    <t>2021. 05. 26.</t>
  </si>
  <si>
    <t>2021. 05. 27.</t>
  </si>
  <si>
    <t>2021. 05. 28.</t>
  </si>
  <si>
    <t>2021. 05. 29.</t>
  </si>
  <si>
    <t>2021. 05. 30.</t>
  </si>
  <si>
    <t>2021. 05. 31.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</si>
</sst>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Ft&quot;"/>
    <numFmt numFmtId="165" formatCode="[$-40E]mmmm\ d\.;@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 Light"/>
      <family val="2"/>
      <charset val="238"/>
      <scheme val="major"/>
    </font>
    <font>
      <sz val="11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FE3D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horizontal="center"/>
    </xf>
    <xf numFmtId="164" fontId="3" fillId="2" borderId="0" xfId="0" applyNumberFormat="1" applyFont="1" applyFill="1"/>
    <xf numFmtId="164" fontId="3" fillId="2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3" fillId="2" borderId="1" xfId="0" applyNumberFormat="1" applyFont="1" applyFill="1" applyBorder="1"/>
    <xf numFmtId="164" fontId="3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3DF"/>
      <color rgb="FFE2DAEA"/>
      <color rgb="FFCCFFFF"/>
      <color rgb="FFDBE0E9"/>
      <color rgb="FFD2F2E0"/>
      <color rgb="FFBBE3E2"/>
      <color rgb="FFBCD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tabSelected="1" topLeftCell="G1" zoomScaleNormal="100" workbookViewId="0">
      <selection activeCell="W9" sqref="W9"/>
    </sheetView>
  </sheetViews>
  <sheetFormatPr baseColWidth="10" defaultColWidth="8.83203125" defaultRowHeight="15" x14ac:dyDescent="0.2"/>
  <cols>
    <col min="1" max="1" width="24.5" bestFit="1" customWidth="1"/>
    <col min="2" max="2" width="14.1640625" bestFit="1" customWidth="1"/>
    <col min="3" max="3" width="13" customWidth="1"/>
    <col min="4" max="5" width="11.83203125" customWidth="1"/>
    <col min="6" max="10" width="14.1640625" bestFit="1" customWidth="1"/>
    <col min="16" max="16" width="16.6640625" customWidth="1"/>
    <col min="17" max="17" width="14.83203125" customWidth="1"/>
    <col min="18" max="20" width="13.33203125" bestFit="1" customWidth="1"/>
    <col min="21" max="21" width="13.33203125" customWidth="1"/>
    <col min="22" max="23" width="14.1640625" bestFit="1" customWidth="1"/>
    <col min="24" max="24" width="14.1640625" customWidth="1"/>
    <col min="25" max="25" width="13.33203125" bestFit="1" customWidth="1"/>
  </cols>
  <sheetData>
    <row r="1" spans="1:25" s="6" customFormat="1" ht="15" customHeight="1" x14ac:dyDescent="0.2">
      <c r="A1"/>
      <c r="B1" s="6" t="s">
        <v>10</v>
      </c>
      <c r="C1" s="6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33" t="s">
        <v>40</v>
      </c>
    </row>
    <row r="2" spans="1:25" x14ac:dyDescent="0.2">
      <c r="A2" t="s">
        <v>0</v>
      </c>
      <c r="B2" s="7">
        <f>740588-28571</f>
        <v>712017</v>
      </c>
      <c r="C2" s="7">
        <f>361492-35569</f>
        <v>325923</v>
      </c>
      <c r="D2">
        <v>0</v>
      </c>
      <c r="E2">
        <v>0</v>
      </c>
      <c r="F2">
        <f>171657-22857</f>
        <v>148800</v>
      </c>
      <c r="G2">
        <f>692838-28571</f>
        <v>664267</v>
      </c>
      <c r="H2">
        <f>234540-26762</f>
        <v>207778</v>
      </c>
      <c r="I2">
        <f>1072333-34285</f>
        <v>1038048</v>
      </c>
      <c r="J2">
        <f>378302-35046</f>
        <v>343256</v>
      </c>
      <c r="K2">
        <v>0</v>
      </c>
      <c r="L2">
        <f>16136-3761</f>
        <v>12375</v>
      </c>
      <c r="M2">
        <f>63063-17142</f>
        <v>45921</v>
      </c>
      <c r="N2">
        <f>109463-17142</f>
        <v>92321</v>
      </c>
      <c r="O2">
        <v>275946</v>
      </c>
      <c r="P2">
        <f>853677-46475</f>
        <v>807202</v>
      </c>
      <c r="Q2">
        <f>424603-31428</f>
        <v>393175</v>
      </c>
      <c r="R2" s="33">
        <f>385638-28571</f>
        <v>357067</v>
      </c>
      <c r="S2" s="33">
        <v>0</v>
      </c>
      <c r="T2" s="33">
        <f>231223-17142</f>
        <v>214081</v>
      </c>
      <c r="U2" s="33">
        <f>588128-28571</f>
        <v>559557</v>
      </c>
      <c r="V2" s="33">
        <f>580536-34285</f>
        <v>546251</v>
      </c>
      <c r="W2" s="33">
        <f>1095238-28571</f>
        <v>1066667</v>
      </c>
      <c r="X2" s="33">
        <f>638316-28571</f>
        <v>609745</v>
      </c>
      <c r="Y2" s="33">
        <v>0</v>
      </c>
    </row>
    <row r="3" spans="1:25" x14ac:dyDescent="0.2">
      <c r="A3" t="s">
        <v>1</v>
      </c>
      <c r="B3" s="7">
        <v>88974</v>
      </c>
      <c r="C3" s="7">
        <f>54728-2978</f>
        <v>51750</v>
      </c>
      <c r="D3">
        <v>0</v>
      </c>
      <c r="E3">
        <f>14831-6710</f>
        <v>8121</v>
      </c>
      <c r="F3">
        <f>14283-1285</f>
        <v>12998</v>
      </c>
      <c r="G3">
        <f>38107-4713</f>
        <v>33394</v>
      </c>
      <c r="H3">
        <f>15160-1999</f>
        <v>13161</v>
      </c>
      <c r="I3">
        <v>141874</v>
      </c>
      <c r="J3">
        <f>49432-5368</f>
        <v>44064</v>
      </c>
      <c r="K3">
        <f>6261-4139</f>
        <v>2122</v>
      </c>
      <c r="L3">
        <f>9830-4873</f>
        <v>4957</v>
      </c>
      <c r="M3">
        <f>5659-1285</f>
        <v>4374</v>
      </c>
      <c r="N3">
        <f>9219-856</f>
        <v>8363</v>
      </c>
      <c r="O3">
        <f>53330-3569</f>
        <v>49761</v>
      </c>
      <c r="P3">
        <f>105809-2108</f>
        <v>103701</v>
      </c>
      <c r="Q3">
        <f>59504-3148</f>
        <v>56356</v>
      </c>
      <c r="R3" s="33">
        <v>77122</v>
      </c>
      <c r="S3" s="33">
        <f>2714-2714</f>
        <v>0</v>
      </c>
      <c r="T3" s="33">
        <f>21492-3569</f>
        <v>17923</v>
      </c>
      <c r="U3" s="33">
        <v>51231</v>
      </c>
      <c r="V3" s="33">
        <f>35429-5597</f>
        <v>29832</v>
      </c>
      <c r="W3" s="33">
        <v>93677</v>
      </c>
      <c r="X3" s="33">
        <f>54567-9847</f>
        <v>44720</v>
      </c>
      <c r="Y3" s="33">
        <v>0</v>
      </c>
    </row>
    <row r="4" spans="1:25" x14ac:dyDescent="0.2">
      <c r="A4" t="s">
        <v>2</v>
      </c>
      <c r="B4" s="7">
        <v>4057</v>
      </c>
      <c r="C4" s="7">
        <v>1014</v>
      </c>
      <c r="D4">
        <v>0</v>
      </c>
      <c r="E4">
        <f>6773-2715</f>
        <v>4058</v>
      </c>
      <c r="F4">
        <v>0</v>
      </c>
      <c r="G4">
        <v>0</v>
      </c>
      <c r="H4">
        <v>0</v>
      </c>
      <c r="I4">
        <v>9128</v>
      </c>
      <c r="J4">
        <v>9128</v>
      </c>
      <c r="K4">
        <v>0</v>
      </c>
      <c r="L4">
        <v>0</v>
      </c>
      <c r="M4">
        <v>1014</v>
      </c>
      <c r="N4">
        <v>1014</v>
      </c>
      <c r="O4">
        <v>1014</v>
      </c>
      <c r="P4">
        <v>5071</v>
      </c>
      <c r="Q4">
        <v>0</v>
      </c>
      <c r="R4" s="33">
        <v>1920</v>
      </c>
      <c r="S4" s="33">
        <v>0</v>
      </c>
      <c r="T4" s="33">
        <v>0</v>
      </c>
      <c r="U4" s="33">
        <v>0</v>
      </c>
      <c r="V4" s="33">
        <v>0</v>
      </c>
      <c r="W4" s="33">
        <v>3043</v>
      </c>
      <c r="X4" s="33">
        <v>0</v>
      </c>
      <c r="Y4" s="33">
        <v>0</v>
      </c>
    </row>
    <row r="5" spans="1:25" x14ac:dyDescent="0.2">
      <c r="A5" t="s">
        <v>3</v>
      </c>
      <c r="B5" s="7">
        <f>251079-925</f>
        <v>250154</v>
      </c>
      <c r="C5" s="7">
        <f>90258-2596</f>
        <v>87662</v>
      </c>
      <c r="D5">
        <v>0</v>
      </c>
      <c r="E5">
        <v>37436</v>
      </c>
      <c r="F5">
        <f>66450-4804</f>
        <v>61646</v>
      </c>
      <c r="G5">
        <f>80649-1102</f>
        <v>79547</v>
      </c>
      <c r="H5">
        <f>50596-2401</f>
        <v>48195</v>
      </c>
      <c r="I5">
        <f>366571-10629</f>
        <v>355942</v>
      </c>
      <c r="J5">
        <f>110328-3502</f>
        <v>106826</v>
      </c>
      <c r="K5">
        <v>617</v>
      </c>
      <c r="L5">
        <v>18255</v>
      </c>
      <c r="M5">
        <v>0</v>
      </c>
      <c r="N5">
        <v>58117</v>
      </c>
      <c r="O5">
        <f>102205-7754</f>
        <v>94451</v>
      </c>
      <c r="P5">
        <f>195973-24484</f>
        <v>171489</v>
      </c>
      <c r="Q5">
        <v>34702</v>
      </c>
      <c r="R5" s="33">
        <f>53950-11608</f>
        <v>42342</v>
      </c>
      <c r="S5" s="33">
        <v>15874</v>
      </c>
      <c r="T5" s="33">
        <v>57396</v>
      </c>
      <c r="U5" s="33">
        <v>263056</v>
      </c>
      <c r="V5" s="33">
        <v>155786</v>
      </c>
      <c r="W5" s="33">
        <v>426792</v>
      </c>
      <c r="X5" s="33">
        <f>67406-20445</f>
        <v>46961</v>
      </c>
      <c r="Y5" s="33">
        <v>0</v>
      </c>
    </row>
    <row r="6" spans="1:25" x14ac:dyDescent="0.2">
      <c r="A6" t="s">
        <v>4</v>
      </c>
      <c r="B6" s="7">
        <v>48054</v>
      </c>
      <c r="C6" s="7">
        <v>28934</v>
      </c>
      <c r="D6">
        <v>0</v>
      </c>
      <c r="E6">
        <f>10079-10079</f>
        <v>0</v>
      </c>
      <c r="F6">
        <v>54504</v>
      </c>
      <c r="G6">
        <v>94805</v>
      </c>
      <c r="H6">
        <v>5205</v>
      </c>
      <c r="I6">
        <v>110937</v>
      </c>
      <c r="J6">
        <v>26134</v>
      </c>
      <c r="K6">
        <v>7110</v>
      </c>
      <c r="L6">
        <v>41898</v>
      </c>
      <c r="M6">
        <v>0</v>
      </c>
      <c r="N6">
        <v>0</v>
      </c>
      <c r="O6">
        <v>16735</v>
      </c>
      <c r="P6">
        <v>142196</v>
      </c>
      <c r="Q6">
        <v>50504</v>
      </c>
      <c r="R6" s="33">
        <v>302085</v>
      </c>
      <c r="S6" s="33">
        <v>5646</v>
      </c>
      <c r="T6" s="33">
        <v>27661</v>
      </c>
      <c r="U6" s="33">
        <v>55087</v>
      </c>
      <c r="V6" s="33">
        <v>59564</v>
      </c>
      <c r="W6" s="33">
        <v>77756</v>
      </c>
      <c r="X6" s="33">
        <v>109349</v>
      </c>
      <c r="Y6" s="33">
        <v>0</v>
      </c>
    </row>
    <row r="7" spans="1:25" x14ac:dyDescent="0.2">
      <c r="A7" t="s">
        <v>6</v>
      </c>
      <c r="B7" s="7">
        <v>91</v>
      </c>
      <c r="C7" s="7">
        <v>39</v>
      </c>
      <c r="D7">
        <v>0</v>
      </c>
      <c r="E7">
        <v>0</v>
      </c>
      <c r="F7">
        <v>17</v>
      </c>
      <c r="G7">
        <v>57</v>
      </c>
      <c r="H7">
        <v>18</v>
      </c>
      <c r="I7">
        <v>111</v>
      </c>
      <c r="J7">
        <v>35</v>
      </c>
      <c r="K7">
        <v>0</v>
      </c>
      <c r="L7">
        <v>6</v>
      </c>
      <c r="M7">
        <v>4</v>
      </c>
      <c r="N7">
        <v>11</v>
      </c>
      <c r="O7">
        <v>26</v>
      </c>
      <c r="P7">
        <v>85</v>
      </c>
      <c r="Q7">
        <v>34</v>
      </c>
      <c r="R7" s="33">
        <v>45</v>
      </c>
      <c r="S7" s="33">
        <v>0</v>
      </c>
      <c r="T7" s="33">
        <v>28</v>
      </c>
      <c r="U7" s="33">
        <v>64</v>
      </c>
      <c r="V7" s="33">
        <v>60</v>
      </c>
      <c r="W7" s="33">
        <v>118</v>
      </c>
      <c r="X7" s="33">
        <v>68</v>
      </c>
      <c r="Y7" s="33">
        <v>0</v>
      </c>
    </row>
    <row r="8" spans="1:25" x14ac:dyDescent="0.2">
      <c r="A8" t="s">
        <v>7</v>
      </c>
      <c r="B8" s="7">
        <v>67</v>
      </c>
      <c r="C8" s="7">
        <v>30</v>
      </c>
      <c r="D8">
        <v>0</v>
      </c>
      <c r="E8">
        <v>17</v>
      </c>
      <c r="F8">
        <v>2</v>
      </c>
      <c r="G8">
        <v>0</v>
      </c>
      <c r="H8">
        <v>0</v>
      </c>
      <c r="I8">
        <v>88</v>
      </c>
      <c r="J8">
        <v>70</v>
      </c>
      <c r="K8">
        <v>2</v>
      </c>
      <c r="L8">
        <v>4</v>
      </c>
      <c r="M8">
        <v>4</v>
      </c>
      <c r="N8">
        <v>11</v>
      </c>
      <c r="O8">
        <v>14</v>
      </c>
      <c r="P8">
        <v>57</v>
      </c>
      <c r="Q8">
        <v>22</v>
      </c>
      <c r="R8" s="33">
        <v>49</v>
      </c>
      <c r="S8" s="33">
        <v>2</v>
      </c>
      <c r="T8" s="33">
        <v>4</v>
      </c>
      <c r="U8" s="33">
        <v>13</v>
      </c>
      <c r="V8" s="33">
        <v>19</v>
      </c>
      <c r="W8" s="33">
        <v>76</v>
      </c>
      <c r="X8" s="33">
        <v>5</v>
      </c>
      <c r="Y8" s="33">
        <v>0</v>
      </c>
    </row>
    <row r="9" spans="1:25" x14ac:dyDescent="0.2">
      <c r="B9" s="5"/>
      <c r="C9" s="5"/>
      <c r="R9" s="2"/>
      <c r="S9" s="2"/>
      <c r="T9" s="2"/>
      <c r="U9" s="2"/>
      <c r="V9" s="2"/>
      <c r="W9" s="2"/>
      <c r="X9" s="2"/>
      <c r="Y9" s="12"/>
    </row>
    <row r="10" spans="1:25" x14ac:dyDescent="0.2">
      <c r="B10" s="4"/>
      <c r="C10" s="4"/>
      <c r="D10" s="1"/>
      <c r="E10" s="1"/>
      <c r="F10" s="1"/>
      <c r="G10" s="1"/>
      <c r="H10" s="1"/>
      <c r="I10" s="1"/>
      <c r="J10" s="1"/>
      <c r="R10" s="12"/>
      <c r="S10" s="12"/>
      <c r="T10" s="12"/>
      <c r="U10" s="12"/>
      <c r="V10" s="12"/>
      <c r="W10" s="12"/>
      <c r="X10" s="12"/>
      <c r="Y10" s="12"/>
    </row>
    <row r="11" spans="1:25" x14ac:dyDescent="0.2">
      <c r="B11" s="4"/>
      <c r="C11" s="4"/>
      <c r="D11" s="1"/>
      <c r="E11" s="1"/>
      <c r="F11" s="1"/>
      <c r="G11" s="1"/>
      <c r="H11" s="1"/>
      <c r="I11" s="1"/>
      <c r="J11" s="1"/>
      <c r="R11" s="12"/>
      <c r="S11" s="12"/>
      <c r="T11" s="12"/>
      <c r="U11" s="12"/>
      <c r="V11" s="12"/>
      <c r="W11" s="12"/>
      <c r="X11" s="12"/>
      <c r="Y11" s="1"/>
    </row>
    <row r="12" spans="1:25" x14ac:dyDescent="0.2">
      <c r="B12" s="1"/>
      <c r="C12" s="1"/>
      <c r="D12" s="1"/>
      <c r="E12" s="1"/>
      <c r="F12" s="1"/>
      <c r="G12" s="1"/>
      <c r="H12" s="1"/>
      <c r="I12" s="1"/>
      <c r="J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B13" s="1"/>
      <c r="D13" s="1"/>
      <c r="E13" s="1"/>
      <c r="F13" s="1"/>
      <c r="G13" s="1"/>
      <c r="H13" s="1"/>
      <c r="I13" s="1"/>
      <c r="J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B14" s="1"/>
      <c r="C14" s="1"/>
      <c r="D14" s="1"/>
      <c r="E14" s="1"/>
      <c r="F14" s="1"/>
      <c r="G14" s="1"/>
      <c r="H14" s="1"/>
      <c r="I14" s="1"/>
      <c r="J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R16" s="1"/>
      <c r="S16" s="1"/>
      <c r="T16" s="1"/>
      <c r="U16" s="1"/>
      <c r="V16" s="1"/>
      <c r="W16" s="1"/>
      <c r="X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D372-1EF4-4C54-8C55-15E89B90B69B}">
  <dimension ref="A1:M19"/>
  <sheetViews>
    <sheetView zoomScaleNormal="100" workbookViewId="0">
      <selection activeCell="B1" sqref="B1:H1048576"/>
    </sheetView>
  </sheetViews>
  <sheetFormatPr baseColWidth="10" defaultColWidth="8.83203125" defaultRowHeight="15" x14ac:dyDescent="0.2"/>
  <cols>
    <col min="1" max="1" width="23.83203125" customWidth="1"/>
    <col min="2" max="3" width="11.83203125" customWidth="1"/>
    <col min="4" max="9" width="14.1640625" bestFit="1" customWidth="1"/>
    <col min="10" max="10" width="5" customWidth="1"/>
    <col min="11" max="11" width="20.33203125" bestFit="1" customWidth="1"/>
    <col min="12" max="12" width="4.5" customWidth="1"/>
    <col min="13" max="13" width="19.5" bestFit="1" customWidth="1"/>
  </cols>
  <sheetData>
    <row r="1" spans="1:13" ht="15" customHeight="1" x14ac:dyDescent="0.2">
      <c r="A1" s="8"/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27"/>
      <c r="J1" s="10"/>
      <c r="K1" s="8"/>
      <c r="L1" s="1"/>
      <c r="M1" s="20"/>
    </row>
    <row r="2" spans="1:13" x14ac:dyDescent="0.2">
      <c r="A2" s="11" t="s">
        <v>0</v>
      </c>
      <c r="B2" s="12">
        <v>0</v>
      </c>
      <c r="C2" s="12">
        <v>0</v>
      </c>
      <c r="D2" s="12">
        <f>171657-22857</f>
        <v>148800</v>
      </c>
      <c r="E2" s="12">
        <f>692838-28571</f>
        <v>664267</v>
      </c>
      <c r="F2" s="12">
        <f>234540-26762</f>
        <v>207778</v>
      </c>
      <c r="G2" s="12">
        <f>1072333-34285</f>
        <v>1038048</v>
      </c>
      <c r="H2" s="12">
        <f>378302-35046</f>
        <v>343256</v>
      </c>
      <c r="I2" s="28"/>
      <c r="J2" s="12"/>
      <c r="K2" s="12"/>
      <c r="L2" s="2"/>
      <c r="M2" s="21"/>
    </row>
    <row r="3" spans="1:13" x14ac:dyDescent="0.2">
      <c r="A3" s="11" t="s">
        <v>1</v>
      </c>
      <c r="B3" s="12">
        <v>0</v>
      </c>
      <c r="C3" s="12">
        <f>14831-6710</f>
        <v>8121</v>
      </c>
      <c r="D3" s="12">
        <f>14283-1285</f>
        <v>12998</v>
      </c>
      <c r="E3" s="12">
        <f>38107-4713</f>
        <v>33394</v>
      </c>
      <c r="F3" s="12">
        <f>15160-1999</f>
        <v>13161</v>
      </c>
      <c r="G3" s="12">
        <v>141874</v>
      </c>
      <c r="H3" s="12">
        <f>49432-5368</f>
        <v>44064</v>
      </c>
      <c r="I3" s="28"/>
      <c r="J3" s="12"/>
      <c r="K3" s="12"/>
      <c r="L3" s="2"/>
      <c r="M3" s="21"/>
    </row>
    <row r="4" spans="1:13" x14ac:dyDescent="0.2">
      <c r="A4" s="11" t="s">
        <v>2</v>
      </c>
      <c r="B4" s="12">
        <v>0</v>
      </c>
      <c r="C4" s="12">
        <f>6773-2715</f>
        <v>4058</v>
      </c>
      <c r="D4" s="12">
        <v>0</v>
      </c>
      <c r="E4" s="12">
        <v>0</v>
      </c>
      <c r="F4" s="12">
        <v>0</v>
      </c>
      <c r="G4" s="12">
        <v>9128</v>
      </c>
      <c r="H4" s="12">
        <v>9128</v>
      </c>
      <c r="I4" s="28"/>
      <c r="J4" s="12"/>
      <c r="K4" s="12"/>
      <c r="L4" s="2"/>
      <c r="M4" s="21"/>
    </row>
    <row r="5" spans="1:13" x14ac:dyDescent="0.2">
      <c r="A5" s="11" t="s">
        <v>3</v>
      </c>
      <c r="B5" s="12">
        <v>0</v>
      </c>
      <c r="C5" s="12">
        <v>37436</v>
      </c>
      <c r="D5" s="12">
        <f>66450-4804</f>
        <v>61646</v>
      </c>
      <c r="E5" s="12">
        <f>80649-1102</f>
        <v>79547</v>
      </c>
      <c r="F5" s="12">
        <f>50596-2401</f>
        <v>48195</v>
      </c>
      <c r="G5" s="12">
        <f>366571-10629</f>
        <v>355942</v>
      </c>
      <c r="H5" s="12">
        <f>110328-3502</f>
        <v>106826</v>
      </c>
      <c r="I5" s="28"/>
      <c r="J5" s="12"/>
      <c r="K5" s="12"/>
      <c r="L5" s="2"/>
      <c r="M5" s="21"/>
    </row>
    <row r="6" spans="1:13" x14ac:dyDescent="0.2">
      <c r="A6" s="11" t="s">
        <v>4</v>
      </c>
      <c r="B6" s="12">
        <v>0</v>
      </c>
      <c r="C6" s="12">
        <f>10079-10079</f>
        <v>0</v>
      </c>
      <c r="D6" s="12">
        <v>54504</v>
      </c>
      <c r="E6" s="12">
        <v>94805</v>
      </c>
      <c r="F6" s="12">
        <v>5205</v>
      </c>
      <c r="G6" s="12">
        <v>110937</v>
      </c>
      <c r="H6" s="12">
        <v>26134</v>
      </c>
      <c r="I6" s="28"/>
      <c r="J6" s="12"/>
      <c r="K6" s="12"/>
      <c r="L6" s="2"/>
      <c r="M6" s="21"/>
    </row>
    <row r="7" spans="1:13" x14ac:dyDescent="0.2">
      <c r="A7" s="13" t="s">
        <v>5</v>
      </c>
      <c r="B7" s="14">
        <f>SUM(B2:B6)</f>
        <v>0</v>
      </c>
      <c r="C7" s="14">
        <f>SUM(C2:C6)</f>
        <v>49615</v>
      </c>
      <c r="D7" s="14">
        <f>SUM(D2:D6)</f>
        <v>277948</v>
      </c>
      <c r="E7" s="14">
        <f>SUM(E2:E6)</f>
        <v>872013</v>
      </c>
      <c r="F7" s="14">
        <f>SUM(F2:F6)</f>
        <v>274339</v>
      </c>
      <c r="G7" s="14">
        <f>SUM(G2:G6)</f>
        <v>1655929</v>
      </c>
      <c r="H7" s="14">
        <f>SUM(H2:H6)</f>
        <v>529408</v>
      </c>
      <c r="I7" s="29"/>
      <c r="J7" s="14"/>
      <c r="K7" s="14"/>
      <c r="L7" s="3"/>
      <c r="M7" s="22"/>
    </row>
    <row r="8" spans="1:13" x14ac:dyDescent="0.2">
      <c r="A8" s="11" t="s">
        <v>6</v>
      </c>
      <c r="B8" s="15">
        <v>0</v>
      </c>
      <c r="C8" s="15">
        <v>0</v>
      </c>
      <c r="D8" s="15">
        <v>17</v>
      </c>
      <c r="E8" s="15">
        <v>57</v>
      </c>
      <c r="F8" s="15">
        <v>18</v>
      </c>
      <c r="G8" s="15">
        <v>111</v>
      </c>
      <c r="H8" s="15">
        <v>35</v>
      </c>
      <c r="I8" s="30"/>
      <c r="J8" s="16"/>
      <c r="K8" s="17"/>
      <c r="L8" s="1"/>
      <c r="M8" s="23"/>
    </row>
    <row r="9" spans="1:13" x14ac:dyDescent="0.2">
      <c r="A9" s="11" t="s">
        <v>7</v>
      </c>
      <c r="B9" s="15">
        <v>0</v>
      </c>
      <c r="C9" s="15">
        <v>17</v>
      </c>
      <c r="D9" s="15">
        <v>2</v>
      </c>
      <c r="E9" s="15">
        <v>0</v>
      </c>
      <c r="F9" s="15">
        <v>0</v>
      </c>
      <c r="G9" s="15">
        <v>88</v>
      </c>
      <c r="H9" s="15">
        <v>70</v>
      </c>
      <c r="I9" s="30"/>
      <c r="J9" s="16"/>
      <c r="K9" s="17"/>
      <c r="L9" s="2"/>
      <c r="M9" s="23"/>
    </row>
    <row r="10" spans="1:13" x14ac:dyDescent="0.2">
      <c r="A10" s="13" t="s">
        <v>8</v>
      </c>
      <c r="B10" s="18">
        <f>SUM(B8:B9)</f>
        <v>0</v>
      </c>
      <c r="C10" s="18">
        <f t="shared" ref="C10:H10" si="0">SUM(C8:C9)</f>
        <v>17</v>
      </c>
      <c r="D10" s="18">
        <f t="shared" si="0"/>
        <v>19</v>
      </c>
      <c r="E10" s="18">
        <f t="shared" si="0"/>
        <v>57</v>
      </c>
      <c r="F10" s="18">
        <f t="shared" si="0"/>
        <v>18</v>
      </c>
      <c r="G10" s="18">
        <f t="shared" si="0"/>
        <v>199</v>
      </c>
      <c r="H10" s="18">
        <f t="shared" si="0"/>
        <v>105</v>
      </c>
      <c r="I10" s="31"/>
      <c r="J10" s="19"/>
      <c r="K10" s="26"/>
      <c r="L10" s="2"/>
      <c r="M10" s="25"/>
    </row>
    <row r="11" spans="1:13" x14ac:dyDescent="0.2">
      <c r="A11" s="11" t="s">
        <v>9</v>
      </c>
      <c r="B11" s="12" t="e">
        <f>B7/B10</f>
        <v>#DIV/0!</v>
      </c>
      <c r="C11" s="12">
        <f>C7/C10</f>
        <v>2918.5294117647059</v>
      </c>
      <c r="D11" s="12">
        <f>D7/D10</f>
        <v>14628.842105263158</v>
      </c>
      <c r="E11" s="12">
        <f>E7/E10</f>
        <v>15298.473684210527</v>
      </c>
      <c r="F11" s="12">
        <f>F7/F10</f>
        <v>15241.055555555555</v>
      </c>
      <c r="G11" s="12">
        <f>G7/G10</f>
        <v>8321.2512562814063</v>
      </c>
      <c r="H11" s="12">
        <f>H7/H10</f>
        <v>5041.9809523809527</v>
      </c>
      <c r="I11" s="28"/>
      <c r="J11" s="12"/>
      <c r="K11" s="14"/>
      <c r="L11" s="2"/>
      <c r="M11" s="24"/>
    </row>
    <row r="12" spans="1:13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</row>
    <row r="13" spans="1:13" x14ac:dyDescent="0.2">
      <c r="A13" s="3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</row>
    <row r="14" spans="1:13" x14ac:dyDescent="0.2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1:12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</row>
    <row r="19" spans="1:12" x14ac:dyDescent="0.2">
      <c r="A19" s="2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B1" sqref="B1:H11"/>
    </sheetView>
  </sheetViews>
  <sheetFormatPr baseColWidth="10" defaultColWidth="8.83203125" defaultRowHeight="15" x14ac:dyDescent="0.2"/>
  <cols>
    <col min="1" max="1" width="24.5" bestFit="1" customWidth="1"/>
    <col min="2" max="4" width="13.33203125" bestFit="1" customWidth="1"/>
    <col min="5" max="5" width="13.33203125" customWidth="1"/>
    <col min="6" max="7" width="14.1640625" bestFit="1" customWidth="1"/>
    <col min="8" max="8" width="13.33203125" bestFit="1" customWidth="1"/>
    <col min="11" max="11" width="9.1640625" customWidth="1"/>
  </cols>
  <sheetData>
    <row r="1" spans="1:8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0</v>
      </c>
      <c r="B2">
        <v>0</v>
      </c>
      <c r="C2">
        <f>16136-3761</f>
        <v>12375</v>
      </c>
      <c r="D2">
        <f>63063-17142</f>
        <v>45921</v>
      </c>
      <c r="E2">
        <f>109463-17142</f>
        <v>92321</v>
      </c>
      <c r="F2">
        <v>275946</v>
      </c>
      <c r="G2">
        <f>853677-46475</f>
        <v>807202</v>
      </c>
      <c r="H2">
        <f>424603-31428</f>
        <v>393175</v>
      </c>
    </row>
    <row r="3" spans="1:8" x14ac:dyDescent="0.2">
      <c r="A3" t="s">
        <v>1</v>
      </c>
      <c r="B3">
        <f>6261-4139</f>
        <v>2122</v>
      </c>
      <c r="C3">
        <f>9830-4873</f>
        <v>4957</v>
      </c>
      <c r="D3">
        <f>5659-1285</f>
        <v>4374</v>
      </c>
      <c r="E3">
        <f>9219-856</f>
        <v>8363</v>
      </c>
      <c r="F3">
        <f>53330-3569</f>
        <v>49761</v>
      </c>
      <c r="G3">
        <f>105809-2108</f>
        <v>103701</v>
      </c>
      <c r="H3">
        <f>59504-3148</f>
        <v>56356</v>
      </c>
    </row>
    <row r="4" spans="1:8" x14ac:dyDescent="0.2">
      <c r="A4" t="s">
        <v>2</v>
      </c>
      <c r="B4">
        <v>0</v>
      </c>
      <c r="C4">
        <v>0</v>
      </c>
      <c r="D4">
        <v>1014</v>
      </c>
      <c r="E4">
        <v>1014</v>
      </c>
      <c r="F4">
        <v>1014</v>
      </c>
      <c r="G4">
        <v>5071</v>
      </c>
      <c r="H4">
        <v>0</v>
      </c>
    </row>
    <row r="5" spans="1:8" x14ac:dyDescent="0.2">
      <c r="A5" t="s">
        <v>3</v>
      </c>
      <c r="B5">
        <v>617</v>
      </c>
      <c r="C5">
        <v>18255</v>
      </c>
      <c r="D5">
        <v>0</v>
      </c>
      <c r="E5">
        <v>58117</v>
      </c>
      <c r="F5">
        <f>102205-7754</f>
        <v>94451</v>
      </c>
      <c r="G5">
        <f>195973-24484</f>
        <v>171489</v>
      </c>
      <c r="H5">
        <v>34702</v>
      </c>
    </row>
    <row r="6" spans="1:8" x14ac:dyDescent="0.2">
      <c r="A6" t="s">
        <v>4</v>
      </c>
      <c r="B6">
        <v>7110</v>
      </c>
      <c r="C6">
        <v>41898</v>
      </c>
      <c r="D6">
        <v>0</v>
      </c>
      <c r="E6">
        <v>0</v>
      </c>
      <c r="F6">
        <v>16735</v>
      </c>
      <c r="G6">
        <v>142196</v>
      </c>
      <c r="H6">
        <v>50504</v>
      </c>
    </row>
    <row r="7" spans="1:8" x14ac:dyDescent="0.2">
      <c r="A7" t="s">
        <v>5</v>
      </c>
      <c r="B7">
        <f>SUM(B2:B6)</f>
        <v>9849</v>
      </c>
      <c r="C7">
        <f>SUM(C2:C6)</f>
        <v>77485</v>
      </c>
      <c r="D7">
        <f>SUM(D2:D6)</f>
        <v>51309</v>
      </c>
      <c r="E7">
        <f>SUM(E2:E6)</f>
        <v>159815</v>
      </c>
      <c r="F7">
        <f>SUM(F2:F6)</f>
        <v>437907</v>
      </c>
      <c r="G7">
        <f>SUM(G2:G6)</f>
        <v>1229659</v>
      </c>
      <c r="H7">
        <f>SUM(H2:H6)</f>
        <v>534737</v>
      </c>
    </row>
    <row r="8" spans="1:8" x14ac:dyDescent="0.2">
      <c r="A8" t="s">
        <v>6</v>
      </c>
      <c r="B8">
        <v>0</v>
      </c>
      <c r="C8">
        <v>6</v>
      </c>
      <c r="D8">
        <v>4</v>
      </c>
      <c r="E8">
        <v>11</v>
      </c>
      <c r="F8">
        <v>26</v>
      </c>
      <c r="G8">
        <v>85</v>
      </c>
      <c r="H8">
        <v>34</v>
      </c>
    </row>
    <row r="9" spans="1:8" x14ac:dyDescent="0.2">
      <c r="A9" t="s">
        <v>7</v>
      </c>
      <c r="B9">
        <v>2</v>
      </c>
      <c r="C9">
        <v>4</v>
      </c>
      <c r="D9">
        <v>4</v>
      </c>
      <c r="E9">
        <v>11</v>
      </c>
      <c r="F9">
        <v>14</v>
      </c>
      <c r="G9">
        <v>57</v>
      </c>
      <c r="H9">
        <v>22</v>
      </c>
    </row>
    <row r="10" spans="1:8" x14ac:dyDescent="0.2">
      <c r="A10" t="s">
        <v>8</v>
      </c>
      <c r="B10">
        <f>SUM(B8:B9)</f>
        <v>2</v>
      </c>
      <c r="C10">
        <f t="shared" ref="C10:H10" si="0">SUM(C8:C9)</f>
        <v>10</v>
      </c>
      <c r="D10">
        <f t="shared" si="0"/>
        <v>8</v>
      </c>
      <c r="E10">
        <f t="shared" si="0"/>
        <v>22</v>
      </c>
      <c r="F10">
        <f t="shared" si="0"/>
        <v>40</v>
      </c>
      <c r="G10">
        <f t="shared" si="0"/>
        <v>142</v>
      </c>
      <c r="H10">
        <f t="shared" si="0"/>
        <v>56</v>
      </c>
    </row>
    <row r="11" spans="1:8" x14ac:dyDescent="0.2">
      <c r="A11" t="s">
        <v>9</v>
      </c>
      <c r="B11">
        <f>B7/B10</f>
        <v>4924.5</v>
      </c>
      <c r="C11">
        <f>C7/C10</f>
        <v>7748.5</v>
      </c>
      <c r="D11">
        <f>D7/D10</f>
        <v>6413.625</v>
      </c>
      <c r="E11">
        <f>E7/E10</f>
        <v>7264.318181818182</v>
      </c>
      <c r="F11">
        <f>F7/F10</f>
        <v>10947.674999999999</v>
      </c>
      <c r="G11">
        <f>G7/G10</f>
        <v>8659.570422535211</v>
      </c>
      <c r="H11">
        <f>H7/H10</f>
        <v>9548.875</v>
      </c>
    </row>
    <row r="12" spans="1:8" x14ac:dyDescent="0.2">
      <c r="A12" s="11"/>
      <c r="B12" s="12"/>
      <c r="C12" s="12"/>
      <c r="D12" s="12"/>
      <c r="E12" s="12"/>
      <c r="F12" s="12"/>
      <c r="G12" s="12"/>
      <c r="H12" s="12"/>
    </row>
    <row r="13" spans="1:8" x14ac:dyDescent="0.2">
      <c r="A13" s="13"/>
      <c r="B13" s="12"/>
      <c r="C13" s="12"/>
      <c r="D13" s="12"/>
      <c r="E13" s="12"/>
      <c r="F13" s="12"/>
      <c r="G13" s="12"/>
      <c r="H13" s="12"/>
    </row>
    <row r="14" spans="1:8" x14ac:dyDescent="0.2">
      <c r="A14" s="11"/>
      <c r="B14" s="12"/>
      <c r="C14" s="12"/>
      <c r="D14" s="12"/>
      <c r="E14" s="12"/>
      <c r="F14" s="12"/>
      <c r="G14" s="12"/>
      <c r="H14" s="12"/>
    </row>
    <row r="15" spans="1:8" x14ac:dyDescent="0.2">
      <c r="A15" s="2"/>
      <c r="B15" s="1"/>
      <c r="C15" s="1"/>
      <c r="D15" s="1"/>
      <c r="E15" s="1"/>
      <c r="F15" s="1"/>
      <c r="G15" s="1"/>
      <c r="H15" s="1"/>
    </row>
    <row r="16" spans="1:8" x14ac:dyDescent="0.2">
      <c r="A16" s="2"/>
      <c r="B16" s="1"/>
      <c r="C16" s="1"/>
      <c r="D16" s="1"/>
      <c r="E16" s="1"/>
      <c r="F16" s="1"/>
      <c r="G16" s="1"/>
      <c r="H16" s="1"/>
    </row>
    <row r="17" spans="1:8" x14ac:dyDescent="0.2">
      <c r="A17" s="2"/>
      <c r="B17" s="1"/>
      <c r="C17" s="1"/>
      <c r="D17" s="1"/>
      <c r="E17" s="1"/>
      <c r="F17" s="1"/>
      <c r="G17" s="1"/>
      <c r="H17" s="1"/>
    </row>
    <row r="18" spans="1:8" x14ac:dyDescent="0.2">
      <c r="A18" s="2"/>
      <c r="B18" s="1"/>
      <c r="C18" s="1"/>
      <c r="D18" s="1"/>
      <c r="E18" s="1"/>
      <c r="F18" s="1"/>
      <c r="G18" s="1"/>
      <c r="H18" s="1"/>
    </row>
    <row r="19" spans="1:8" x14ac:dyDescent="0.2">
      <c r="A19" s="2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00F6-C652-452B-B1ED-101FDF15C89D}">
  <dimension ref="A1:H19"/>
  <sheetViews>
    <sheetView workbookViewId="0">
      <selection activeCell="B1" sqref="B1:H1048576"/>
    </sheetView>
  </sheetViews>
  <sheetFormatPr baseColWidth="10" defaultColWidth="8.83203125" defaultRowHeight="15" x14ac:dyDescent="0.2"/>
  <cols>
    <col min="1" max="1" width="24.5" bestFit="1" customWidth="1"/>
    <col min="2" max="4" width="13.33203125" bestFit="1" customWidth="1"/>
    <col min="5" max="5" width="13.33203125" customWidth="1"/>
    <col min="6" max="7" width="14.1640625" bestFit="1" customWidth="1"/>
    <col min="8" max="8" width="14.1640625" customWidth="1"/>
  </cols>
  <sheetData>
    <row r="1" spans="1:8" s="2" customFormat="1" x14ac:dyDescent="0.2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s="1" t="s">
        <v>0</v>
      </c>
      <c r="B2" s="32">
        <v>0</v>
      </c>
      <c r="C2" s="32">
        <v>0</v>
      </c>
      <c r="D2" s="32">
        <f>185154-59714</f>
        <v>125440</v>
      </c>
      <c r="E2" s="32">
        <f>80190-22857</f>
        <v>57333</v>
      </c>
      <c r="F2" s="32">
        <f>807170-34285</f>
        <v>772885</v>
      </c>
      <c r="G2" s="32">
        <f>981450-22474</f>
        <v>958976</v>
      </c>
      <c r="H2" s="32">
        <f>1379816-34285</f>
        <v>1345531</v>
      </c>
    </row>
    <row r="3" spans="1:8" x14ac:dyDescent="0.2">
      <c r="A3" s="1" t="s">
        <v>1</v>
      </c>
      <c r="B3" s="32">
        <f>9154-6428</f>
        <v>2726</v>
      </c>
      <c r="C3" s="32">
        <v>0</v>
      </c>
      <c r="D3" s="32">
        <f>13566-6139</f>
        <v>7427</v>
      </c>
      <c r="E3" s="32">
        <f>14517-10423</f>
        <v>4094</v>
      </c>
      <c r="F3" s="32">
        <f>48811-5910</f>
        <v>42901</v>
      </c>
      <c r="G3" s="32">
        <v>91445</v>
      </c>
      <c r="H3" s="32">
        <f>164851-4571</f>
        <v>160280</v>
      </c>
    </row>
    <row r="4" spans="1:8" x14ac:dyDescent="0.2">
      <c r="A4" s="1" t="s">
        <v>2</v>
      </c>
      <c r="B4" s="32">
        <v>0</v>
      </c>
      <c r="C4" s="32">
        <v>0</v>
      </c>
      <c r="D4" s="32">
        <f>1811-1811</f>
        <v>0</v>
      </c>
      <c r="E4" s="32">
        <v>0</v>
      </c>
      <c r="F4" s="32">
        <v>2934</v>
      </c>
      <c r="G4" s="32">
        <v>7099</v>
      </c>
      <c r="H4" s="32">
        <v>6085</v>
      </c>
    </row>
    <row r="5" spans="1:8" x14ac:dyDescent="0.2">
      <c r="A5" s="1" t="s">
        <v>3</v>
      </c>
      <c r="B5" s="32">
        <v>0</v>
      </c>
      <c r="C5" s="32">
        <v>0</v>
      </c>
      <c r="D5" s="32">
        <v>34659</v>
      </c>
      <c r="E5" s="32">
        <f>9121-2992</f>
        <v>6129</v>
      </c>
      <c r="F5" s="32">
        <v>339884</v>
      </c>
      <c r="G5" s="32">
        <f>365572-34772</f>
        <v>330800</v>
      </c>
      <c r="H5" s="32">
        <f>348834-17045</f>
        <v>331789</v>
      </c>
    </row>
    <row r="6" spans="1:8" x14ac:dyDescent="0.2">
      <c r="A6" s="1" t="s">
        <v>4</v>
      </c>
      <c r="B6" s="32">
        <v>28669</v>
      </c>
      <c r="C6" s="32">
        <v>0</v>
      </c>
      <c r="D6" s="32">
        <v>0</v>
      </c>
      <c r="E6" s="32">
        <v>6510</v>
      </c>
      <c r="F6" s="32">
        <v>374219</v>
      </c>
      <c r="G6" s="32">
        <v>63147</v>
      </c>
      <c r="H6" s="32">
        <v>433631</v>
      </c>
    </row>
    <row r="7" spans="1:8" x14ac:dyDescent="0.2">
      <c r="A7" s="1" t="s">
        <v>5</v>
      </c>
      <c r="B7" s="32">
        <f>SUM(B2:B6)</f>
        <v>31395</v>
      </c>
      <c r="C7" s="32">
        <f>SUM(C2:C6)</f>
        <v>0</v>
      </c>
      <c r="D7" s="32">
        <f>SUM(D2:D6)</f>
        <v>167526</v>
      </c>
      <c r="E7" s="32">
        <f>SUM(E2:E6)</f>
        <v>74066</v>
      </c>
      <c r="F7" s="32">
        <f>SUM(F2:F6)</f>
        <v>1532823</v>
      </c>
      <c r="G7" s="32">
        <f>SUM(G2:G6)</f>
        <v>1451467</v>
      </c>
      <c r="H7" s="32">
        <f>SUM(H2:H6)</f>
        <v>2277316</v>
      </c>
    </row>
    <row r="8" spans="1:8" x14ac:dyDescent="0.2">
      <c r="A8" s="1" t="s">
        <v>6</v>
      </c>
      <c r="B8" s="32">
        <v>0</v>
      </c>
      <c r="C8" s="32">
        <v>0</v>
      </c>
      <c r="D8" s="32">
        <v>16</v>
      </c>
      <c r="E8" s="32">
        <v>6</v>
      </c>
      <c r="F8" s="32">
        <v>76</v>
      </c>
      <c r="G8" s="32">
        <v>86</v>
      </c>
      <c r="H8" s="32">
        <v>148</v>
      </c>
    </row>
    <row r="9" spans="1:8" x14ac:dyDescent="0.2">
      <c r="A9" s="1" t="s">
        <v>7</v>
      </c>
      <c r="B9" s="32">
        <v>4</v>
      </c>
      <c r="C9" s="32">
        <v>0</v>
      </c>
      <c r="D9" s="32">
        <v>2</v>
      </c>
      <c r="E9" s="32">
        <v>4</v>
      </c>
      <c r="F9" s="32">
        <v>68</v>
      </c>
      <c r="G9" s="32">
        <v>94</v>
      </c>
      <c r="H9" s="32">
        <v>55</v>
      </c>
    </row>
    <row r="10" spans="1:8" x14ac:dyDescent="0.2">
      <c r="A10" s="1" t="s">
        <v>8</v>
      </c>
      <c r="B10" s="32">
        <f>SUM(B8:B9)</f>
        <v>4</v>
      </c>
      <c r="C10" s="32">
        <f t="shared" ref="C10:H10" si="0">SUM(C8:C9)</f>
        <v>0</v>
      </c>
      <c r="D10" s="32">
        <f t="shared" si="0"/>
        <v>18</v>
      </c>
      <c r="E10" s="32">
        <f t="shared" si="0"/>
        <v>10</v>
      </c>
      <c r="F10" s="32">
        <f t="shared" si="0"/>
        <v>144</v>
      </c>
      <c r="G10" s="32">
        <f t="shared" si="0"/>
        <v>180</v>
      </c>
      <c r="H10" s="32">
        <f t="shared" si="0"/>
        <v>203</v>
      </c>
    </row>
    <row r="11" spans="1:8" x14ac:dyDescent="0.2">
      <c r="A11" s="1" t="s">
        <v>9</v>
      </c>
      <c r="B11" s="32">
        <f>B7/B10</f>
        <v>7848.75</v>
      </c>
      <c r="C11" s="32" t="e">
        <f>C7/C10</f>
        <v>#DIV/0!</v>
      </c>
      <c r="D11" s="32">
        <f>D7/D10</f>
        <v>9307</v>
      </c>
      <c r="E11" s="32">
        <f>E7/E10</f>
        <v>7406.6</v>
      </c>
      <c r="F11" s="32">
        <f>F7/F10</f>
        <v>10644.604166666666</v>
      </c>
      <c r="G11" s="32">
        <f>G7/G10</f>
        <v>8063.7055555555553</v>
      </c>
      <c r="H11" s="32">
        <f>H7/H10</f>
        <v>11218.305418719212</v>
      </c>
    </row>
    <row r="12" spans="1:8" x14ac:dyDescent="0.2">
      <c r="A12" s="11"/>
      <c r="B12" s="12"/>
      <c r="C12" s="12"/>
      <c r="D12" s="12"/>
      <c r="E12" s="12"/>
      <c r="F12" s="12"/>
      <c r="G12" s="12"/>
      <c r="H12" s="12"/>
    </row>
    <row r="13" spans="1:8" x14ac:dyDescent="0.2">
      <c r="A13" s="13"/>
      <c r="B13" s="12"/>
      <c r="C13" s="12"/>
      <c r="D13" s="12"/>
      <c r="E13" s="12"/>
      <c r="F13" s="12"/>
      <c r="G13" s="12"/>
      <c r="H13" s="12"/>
    </row>
    <row r="14" spans="1:8" x14ac:dyDescent="0.2">
      <c r="A14" s="11"/>
      <c r="B14" s="12"/>
      <c r="C14" s="12"/>
      <c r="D14" s="12"/>
      <c r="E14" s="12"/>
      <c r="F14" s="12"/>
      <c r="G14" s="12"/>
      <c r="H14" s="12"/>
    </row>
    <row r="15" spans="1:8" x14ac:dyDescent="0.2">
      <c r="A15" s="2"/>
      <c r="B15" s="1"/>
      <c r="C15" s="1"/>
      <c r="D15" s="1"/>
      <c r="E15" s="1"/>
      <c r="F15" s="1"/>
      <c r="G15" s="1"/>
      <c r="H15" s="1"/>
    </row>
    <row r="16" spans="1:8" x14ac:dyDescent="0.2">
      <c r="A16" s="2"/>
      <c r="B16" s="1"/>
      <c r="C16" s="1"/>
      <c r="D16" s="1"/>
      <c r="E16" s="1"/>
      <c r="F16" s="1"/>
      <c r="G16" s="1"/>
      <c r="H16" s="1"/>
    </row>
    <row r="17" spans="1:8" x14ac:dyDescent="0.2">
      <c r="A17" s="2"/>
      <c r="B17" s="2"/>
      <c r="C17" s="1"/>
      <c r="D17" s="1"/>
      <c r="E17" s="1"/>
      <c r="F17" s="1"/>
      <c r="G17" s="1"/>
      <c r="H17" s="1"/>
    </row>
    <row r="18" spans="1:8" x14ac:dyDescent="0.2">
      <c r="A18" s="2"/>
      <c r="B18" s="1"/>
      <c r="C18" s="1"/>
      <c r="D18" s="1"/>
      <c r="E18" s="1"/>
      <c r="F18" s="1"/>
      <c r="G18" s="1"/>
      <c r="H18" s="1"/>
    </row>
    <row r="19" spans="1:8" x14ac:dyDescent="0.2">
      <c r="A19" s="2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FBC0-7FF3-48EC-A27F-6CF463B22D3D}">
  <dimension ref="A1:H19"/>
  <sheetViews>
    <sheetView workbookViewId="0">
      <selection activeCell="B1" sqref="B1:H1048576"/>
    </sheetView>
  </sheetViews>
  <sheetFormatPr baseColWidth="10" defaultColWidth="8.83203125" defaultRowHeight="15" x14ac:dyDescent="0.2"/>
  <cols>
    <col min="1" max="1" width="24.5" bestFit="1" customWidth="1"/>
    <col min="2" max="4" width="13.33203125" bestFit="1" customWidth="1"/>
    <col min="5" max="5" width="13.33203125" customWidth="1"/>
    <col min="6" max="7" width="14.1640625" bestFit="1" customWidth="1"/>
    <col min="8" max="8" width="14.1640625" customWidth="1"/>
  </cols>
  <sheetData>
    <row r="1" spans="1:8" x14ac:dyDescent="0.2">
      <c r="A1" s="2"/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2">
      <c r="A2" s="2" t="s">
        <v>0</v>
      </c>
      <c r="B2" s="33">
        <f>385638-28571</f>
        <v>357067</v>
      </c>
      <c r="C2" s="33">
        <v>0</v>
      </c>
      <c r="D2" s="33">
        <f>231223-17142</f>
        <v>214081</v>
      </c>
      <c r="E2" s="33">
        <f>588128-28571</f>
        <v>559557</v>
      </c>
      <c r="F2" s="33">
        <f>580536-34285</f>
        <v>546251</v>
      </c>
      <c r="G2" s="33">
        <f>1095238-28571</f>
        <v>1066667</v>
      </c>
      <c r="H2" s="33">
        <f>638316-28571</f>
        <v>609745</v>
      </c>
    </row>
    <row r="3" spans="1:8" x14ac:dyDescent="0.2">
      <c r="A3" s="2" t="s">
        <v>1</v>
      </c>
      <c r="B3" s="33">
        <v>77122</v>
      </c>
      <c r="C3" s="33">
        <f>2714-2714</f>
        <v>0</v>
      </c>
      <c r="D3" s="33">
        <f>21492-3569</f>
        <v>17923</v>
      </c>
      <c r="E3" s="33">
        <v>51231</v>
      </c>
      <c r="F3" s="33">
        <f>35429-5597</f>
        <v>29832</v>
      </c>
      <c r="G3" s="33">
        <v>93677</v>
      </c>
      <c r="H3" s="33">
        <f>54567-9847</f>
        <v>44720</v>
      </c>
    </row>
    <row r="4" spans="1:8" x14ac:dyDescent="0.2">
      <c r="A4" s="2" t="s">
        <v>2</v>
      </c>
      <c r="B4" s="33">
        <v>1920</v>
      </c>
      <c r="C4" s="33">
        <v>0</v>
      </c>
      <c r="D4" s="33">
        <v>0</v>
      </c>
      <c r="E4" s="33">
        <v>0</v>
      </c>
      <c r="F4" s="33">
        <v>0</v>
      </c>
      <c r="G4" s="33">
        <v>3043</v>
      </c>
      <c r="H4" s="33">
        <v>0</v>
      </c>
    </row>
    <row r="5" spans="1:8" x14ac:dyDescent="0.2">
      <c r="A5" s="2" t="s">
        <v>3</v>
      </c>
      <c r="B5" s="33">
        <f>53950-11608</f>
        <v>42342</v>
      </c>
      <c r="C5" s="33">
        <v>15874</v>
      </c>
      <c r="D5" s="33">
        <v>57396</v>
      </c>
      <c r="E5" s="33">
        <v>263056</v>
      </c>
      <c r="F5" s="33">
        <v>155786</v>
      </c>
      <c r="G5" s="33">
        <v>426792</v>
      </c>
      <c r="H5" s="33">
        <f>67406-20445</f>
        <v>46961</v>
      </c>
    </row>
    <row r="6" spans="1:8" x14ac:dyDescent="0.2">
      <c r="A6" s="2" t="s">
        <v>4</v>
      </c>
      <c r="B6" s="33">
        <v>302085</v>
      </c>
      <c r="C6" s="33">
        <v>5646</v>
      </c>
      <c r="D6" s="33">
        <v>27661</v>
      </c>
      <c r="E6" s="33">
        <v>55087</v>
      </c>
      <c r="F6" s="33">
        <v>59564</v>
      </c>
      <c r="G6" s="33">
        <v>77756</v>
      </c>
      <c r="H6" s="33">
        <v>109349</v>
      </c>
    </row>
    <row r="7" spans="1:8" x14ac:dyDescent="0.2">
      <c r="A7" s="2" t="s">
        <v>5</v>
      </c>
      <c r="B7" s="33">
        <f>SUM(B2:B6)</f>
        <v>780536</v>
      </c>
      <c r="C7" s="33">
        <f>SUM(C2:C6)</f>
        <v>21520</v>
      </c>
      <c r="D7" s="33">
        <f>SUM(D2:D6)</f>
        <v>317061</v>
      </c>
      <c r="E7" s="33">
        <f>SUM(E2:E6)</f>
        <v>928931</v>
      </c>
      <c r="F7" s="33">
        <f>SUM(F2:F6)</f>
        <v>791433</v>
      </c>
      <c r="G7" s="33">
        <f>SUM(G2:G6)</f>
        <v>1667935</v>
      </c>
      <c r="H7" s="33">
        <f>SUM(H2:H6)</f>
        <v>810775</v>
      </c>
    </row>
    <row r="8" spans="1:8" x14ac:dyDescent="0.2">
      <c r="A8" s="2" t="s">
        <v>6</v>
      </c>
      <c r="B8" s="33">
        <v>45</v>
      </c>
      <c r="C8" s="33">
        <v>0</v>
      </c>
      <c r="D8" s="33">
        <v>28</v>
      </c>
      <c r="E8" s="33">
        <v>64</v>
      </c>
      <c r="F8" s="33">
        <v>60</v>
      </c>
      <c r="G8" s="33">
        <v>118</v>
      </c>
      <c r="H8" s="33">
        <v>68</v>
      </c>
    </row>
    <row r="9" spans="1:8" x14ac:dyDescent="0.2">
      <c r="A9" s="2" t="s">
        <v>7</v>
      </c>
      <c r="B9" s="33">
        <v>49</v>
      </c>
      <c r="C9" s="33">
        <v>2</v>
      </c>
      <c r="D9" s="33">
        <v>4</v>
      </c>
      <c r="E9" s="33">
        <v>13</v>
      </c>
      <c r="F9" s="33">
        <v>19</v>
      </c>
      <c r="G9" s="33">
        <v>76</v>
      </c>
      <c r="H9" s="33">
        <v>5</v>
      </c>
    </row>
    <row r="10" spans="1:8" x14ac:dyDescent="0.2">
      <c r="A10" s="2" t="s">
        <v>8</v>
      </c>
      <c r="B10" s="33">
        <f>SUM(B8:B9)</f>
        <v>94</v>
      </c>
      <c r="C10" s="33">
        <f t="shared" ref="C10:H10" si="0">SUM(C8:C9)</f>
        <v>2</v>
      </c>
      <c r="D10" s="33">
        <f t="shared" si="0"/>
        <v>32</v>
      </c>
      <c r="E10" s="33">
        <f t="shared" si="0"/>
        <v>77</v>
      </c>
      <c r="F10" s="33">
        <f t="shared" si="0"/>
        <v>79</v>
      </c>
      <c r="G10" s="33">
        <f t="shared" si="0"/>
        <v>194</v>
      </c>
      <c r="H10" s="33">
        <f t="shared" si="0"/>
        <v>73</v>
      </c>
    </row>
    <row r="11" spans="1:8" x14ac:dyDescent="0.2">
      <c r="A11" s="2" t="s">
        <v>9</v>
      </c>
      <c r="B11" s="33">
        <f>B7/B10</f>
        <v>8303.5744680851058</v>
      </c>
      <c r="C11" s="33">
        <f>C7/C10</f>
        <v>10760</v>
      </c>
      <c r="D11" s="33">
        <f>D7/D10</f>
        <v>9908.15625</v>
      </c>
      <c r="E11" s="33">
        <f>E7/E10</f>
        <v>12064.038961038961</v>
      </c>
      <c r="F11" s="33">
        <f>F7/F10</f>
        <v>10018.139240506329</v>
      </c>
      <c r="G11" s="33">
        <f>G7/G10</f>
        <v>8597.6030927835054</v>
      </c>
      <c r="H11" s="33">
        <f>H7/H10</f>
        <v>11106.506849315068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13"/>
      <c r="B13" s="12"/>
      <c r="C13" s="12"/>
      <c r="D13" s="12"/>
      <c r="E13" s="12"/>
      <c r="F13" s="12"/>
      <c r="G13" s="12"/>
      <c r="H13" s="12"/>
    </row>
    <row r="14" spans="1:8" x14ac:dyDescent="0.2">
      <c r="A14" s="11"/>
      <c r="B14" s="12"/>
      <c r="C14" s="12"/>
      <c r="D14" s="12"/>
      <c r="E14" s="12"/>
      <c r="F14" s="12"/>
      <c r="G14" s="12"/>
      <c r="H14" s="12"/>
    </row>
    <row r="15" spans="1:8" x14ac:dyDescent="0.2">
      <c r="A15" s="2"/>
      <c r="B15" s="1"/>
      <c r="C15" s="1"/>
      <c r="D15" s="1"/>
      <c r="E15" s="1"/>
      <c r="F15" s="1"/>
      <c r="G15" s="1"/>
      <c r="H15" s="1"/>
    </row>
    <row r="16" spans="1:8" x14ac:dyDescent="0.2">
      <c r="A16" s="2"/>
      <c r="B16" s="1"/>
      <c r="C16" s="1"/>
      <c r="D16" s="1"/>
      <c r="E16" s="1"/>
      <c r="F16" s="1"/>
      <c r="G16" s="1"/>
      <c r="H16" s="1"/>
    </row>
    <row r="17" spans="1:8" x14ac:dyDescent="0.2">
      <c r="A17" s="2"/>
      <c r="B17" s="1"/>
      <c r="C17" s="1"/>
      <c r="D17" s="1"/>
      <c r="E17" s="1"/>
      <c r="F17" s="1"/>
      <c r="G17" s="1"/>
      <c r="H17" s="1"/>
    </row>
    <row r="18" spans="1:8" x14ac:dyDescent="0.2">
      <c r="A18" s="2"/>
      <c r="B18" s="1"/>
      <c r="C18" s="1"/>
      <c r="D18" s="1"/>
      <c r="E18" s="1"/>
      <c r="F18" s="1"/>
      <c r="G18" s="1"/>
      <c r="H18" s="1"/>
    </row>
    <row r="19" spans="1:8" x14ac:dyDescent="0.2">
      <c r="A19" s="2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79C5-3229-40E0-A2BA-AD9B351CBC1B}">
  <dimension ref="A1:B1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4.5" bestFit="1" customWidth="1"/>
    <col min="2" max="2" width="13.33203125" bestFit="1" customWidth="1"/>
  </cols>
  <sheetData>
    <row r="1" spans="1:2" x14ac:dyDescent="0.2">
      <c r="A1" s="8"/>
      <c r="B1" s="9" t="s">
        <v>40</v>
      </c>
    </row>
    <row r="2" spans="1:2" x14ac:dyDescent="0.2">
      <c r="A2" s="11" t="s">
        <v>0</v>
      </c>
      <c r="B2" s="12"/>
    </row>
    <row r="3" spans="1:2" x14ac:dyDescent="0.2">
      <c r="A3" s="11" t="s">
        <v>1</v>
      </c>
      <c r="B3" s="12"/>
    </row>
    <row r="4" spans="1:2" x14ac:dyDescent="0.2">
      <c r="A4" s="11" t="s">
        <v>2</v>
      </c>
      <c r="B4" s="12"/>
    </row>
    <row r="5" spans="1:2" x14ac:dyDescent="0.2">
      <c r="A5" s="11" t="s">
        <v>3</v>
      </c>
      <c r="B5" s="12"/>
    </row>
    <row r="6" spans="1:2" x14ac:dyDescent="0.2">
      <c r="A6" s="11" t="s">
        <v>4</v>
      </c>
      <c r="B6" s="12"/>
    </row>
    <row r="7" spans="1:2" x14ac:dyDescent="0.2">
      <c r="A7" s="11" t="s">
        <v>6</v>
      </c>
      <c r="B7" s="15"/>
    </row>
    <row r="8" spans="1:2" x14ac:dyDescent="0.2">
      <c r="A8" s="11" t="s">
        <v>7</v>
      </c>
      <c r="B8" s="15"/>
    </row>
    <row r="9" spans="1:2" x14ac:dyDescent="0.2">
      <c r="A9" s="13"/>
      <c r="B9" s="12"/>
    </row>
    <row r="10" spans="1:2" x14ac:dyDescent="0.2">
      <c r="A10" s="11"/>
      <c r="B10" s="12"/>
    </row>
    <row r="11" spans="1:2" x14ac:dyDescent="0.2">
      <c r="A11" s="2"/>
      <c r="B11" s="1"/>
    </row>
    <row r="12" spans="1:2" x14ac:dyDescent="0.2">
      <c r="A12" s="2"/>
      <c r="B12" s="1"/>
    </row>
    <row r="13" spans="1:2" x14ac:dyDescent="0.2">
      <c r="A13" s="2"/>
      <c r="B13" s="1"/>
    </row>
    <row r="14" spans="1:2" x14ac:dyDescent="0.2">
      <c r="A14" s="2"/>
      <c r="B14" s="1"/>
    </row>
    <row r="15" spans="1:2" x14ac:dyDescent="0.2">
      <c r="A15" s="2"/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0501-0502</vt:lpstr>
      <vt:lpstr>0503-0509</vt:lpstr>
      <vt:lpstr>0510-0516</vt:lpstr>
      <vt:lpstr>0517-0523</vt:lpstr>
      <vt:lpstr>0524-0530</vt:lpstr>
      <vt:lpstr>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Hetényi Laura</dc:creator>
  <cp:lastModifiedBy>Microsoft Office User</cp:lastModifiedBy>
  <dcterms:created xsi:type="dcterms:W3CDTF">2019-06-03T05:54:54Z</dcterms:created>
  <dcterms:modified xsi:type="dcterms:W3CDTF">2021-05-31T15:38:40Z</dcterms:modified>
</cp:coreProperties>
</file>