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1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azy\Box\UCLA\Research\ITV-PV\Marvin PV\"/>
    </mc:Choice>
  </mc:AlternateContent>
  <xr:revisionPtr revIDLastSave="0" documentId="13_ncr:1_{5521C9BA-45BD-47AE-BE5A-9DE07CE958CF}" xr6:coauthVersionLast="45" xr6:coauthVersionMax="45" xr10:uidLastSave="{00000000-0000-0000-0000-000000000000}"/>
  <bookViews>
    <workbookView xWindow="-19308" yWindow="-108" windowWidth="19416" windowHeight="15576" tabRatio="738" xr2:uid="{00000000-000D-0000-FFFF-FFFF00000000}"/>
  </bookViews>
  <sheets>
    <sheet name="Summary" sheetId="19" r:id="rId1"/>
    <sheet name="1" sheetId="15" r:id="rId2"/>
    <sheet name=" 2" sheetId="22" r:id="rId3"/>
    <sheet name="3" sheetId="23" r:id="rId4"/>
    <sheet name="4" sheetId="24" r:id="rId5"/>
    <sheet name="5" sheetId="25" r:id="rId6"/>
    <sheet name="6" sheetId="14" r:id="rId7"/>
    <sheet name="Protocol" sheetId="8" r:id="rId8"/>
  </sheets>
  <definedNames>
    <definedName name="_xlnm._FilterDatabase" localSheetId="0" hidden="1">Summary!$A$2:$A$7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14" l="1"/>
  <c r="D11" i="14"/>
  <c r="D12" i="14"/>
  <c r="D13" i="14"/>
  <c r="D14" i="14"/>
  <c r="D9" i="14"/>
  <c r="D11" i="25"/>
  <c r="D12" i="25"/>
  <c r="D13" i="25"/>
  <c r="D14" i="25"/>
  <c r="D15" i="25"/>
  <c r="D10" i="25"/>
  <c r="D9" i="23"/>
  <c r="D19" i="14"/>
  <c r="B19" i="14"/>
  <c r="D20" i="25"/>
  <c r="B20" i="25"/>
  <c r="D19" i="24"/>
  <c r="B19" i="24"/>
  <c r="D19" i="22"/>
  <c r="B19" i="22"/>
  <c r="N20" i="14"/>
  <c r="N20" i="25"/>
  <c r="N20" i="24"/>
  <c r="N20" i="23"/>
  <c r="N20" i="22"/>
  <c r="B19" i="25"/>
  <c r="B18" i="23"/>
  <c r="B18" i="22"/>
  <c r="D19" i="15"/>
  <c r="B19" i="15"/>
  <c r="B18" i="25" l="1"/>
  <c r="B17" i="22"/>
  <c r="D18" i="15"/>
  <c r="B18" i="15"/>
  <c r="B9" i="23" l="1"/>
  <c r="D10" i="24"/>
  <c r="D11" i="24"/>
  <c r="D12" i="24"/>
  <c r="D13" i="24"/>
  <c r="D14" i="24"/>
  <c r="D15" i="24"/>
  <c r="D16" i="24"/>
  <c r="D17" i="24"/>
  <c r="D18" i="24"/>
  <c r="N21" i="15" l="1"/>
  <c r="D19" i="25" l="1"/>
  <c r="D18" i="25"/>
  <c r="D18" i="23" l="1"/>
  <c r="D17" i="15"/>
  <c r="B17" i="15"/>
  <c r="D18" i="22" l="1"/>
  <c r="D10" i="22" l="1"/>
  <c r="D11" i="22"/>
  <c r="D12" i="22"/>
  <c r="D13" i="22"/>
  <c r="D14" i="22"/>
  <c r="D15" i="22"/>
  <c r="D16" i="22"/>
  <c r="D17" i="22"/>
  <c r="D9" i="22"/>
  <c r="D16" i="15"/>
  <c r="B24" i="22" l="1"/>
  <c r="B25" i="22" s="1"/>
  <c r="N7" i="22" s="1"/>
  <c r="D24" i="22"/>
  <c r="D15" i="14"/>
  <c r="D16" i="14"/>
  <c r="D17" i="14"/>
  <c r="D18" i="14"/>
  <c r="D16" i="25"/>
  <c r="D17" i="25"/>
  <c r="D9" i="24"/>
  <c r="D10" i="23"/>
  <c r="D11" i="23"/>
  <c r="D12" i="23"/>
  <c r="D13" i="23"/>
  <c r="D14" i="23"/>
  <c r="D15" i="23"/>
  <c r="D16" i="23"/>
  <c r="D17" i="23"/>
  <c r="B18" i="14"/>
  <c r="B18" i="24"/>
  <c r="B21" i="24" l="1"/>
  <c r="B22" i="24" s="1"/>
  <c r="E19" i="22"/>
  <c r="F19" i="22" s="1"/>
  <c r="G19" i="22" s="1"/>
  <c r="B21" i="14"/>
  <c r="B22" i="14" s="1"/>
  <c r="D21" i="14"/>
  <c r="D22" i="25"/>
  <c r="B22" i="25"/>
  <c r="B23" i="25" s="1"/>
  <c r="D21" i="23"/>
  <c r="B21" i="23"/>
  <c r="B22" i="23" s="1"/>
  <c r="B17" i="25"/>
  <c r="B17" i="24"/>
  <c r="B17" i="23"/>
  <c r="B16" i="15"/>
  <c r="B16" i="24"/>
  <c r="B16" i="25"/>
  <c r="K24" i="25" s="1"/>
  <c r="N7" i="24" l="1"/>
  <c r="E19" i="24"/>
  <c r="N7" i="25"/>
  <c r="E20" i="25"/>
  <c r="N7" i="14"/>
  <c r="E19" i="14"/>
  <c r="F19" i="14" s="1"/>
  <c r="G19" i="14" s="1"/>
  <c r="N7" i="23"/>
  <c r="E9" i="23"/>
  <c r="E19" i="25"/>
  <c r="F19" i="24" l="1"/>
  <c r="G19" i="24" s="1"/>
  <c r="F20" i="25"/>
  <c r="G20" i="25" s="1"/>
  <c r="F9" i="23"/>
  <c r="G9" i="23" s="1"/>
  <c r="F19" i="25"/>
  <c r="G19" i="25" s="1"/>
  <c r="B13" i="15"/>
  <c r="B14" i="15"/>
  <c r="B15" i="15"/>
  <c r="K25" i="15" s="1"/>
  <c r="B15" i="25" l="1"/>
  <c r="B14" i="25"/>
  <c r="B13" i="25"/>
  <c r="B12" i="25"/>
  <c r="B11" i="25"/>
  <c r="B10" i="25"/>
  <c r="B15" i="24"/>
  <c r="B14" i="24"/>
  <c r="B13" i="24"/>
  <c r="B12" i="24"/>
  <c r="B11" i="24"/>
  <c r="B10" i="24"/>
  <c r="B9" i="24"/>
  <c r="K23" i="24" l="1"/>
  <c r="D21" i="24"/>
  <c r="B16" i="23"/>
  <c r="B15" i="23"/>
  <c r="K23" i="23" s="1"/>
  <c r="B14" i="23"/>
  <c r="B13" i="23"/>
  <c r="B12" i="23"/>
  <c r="B11" i="23"/>
  <c r="B10" i="23"/>
  <c r="B16" i="22"/>
  <c r="B15" i="22"/>
  <c r="B14" i="22"/>
  <c r="B13" i="22"/>
  <c r="B12" i="22"/>
  <c r="B11" i="22"/>
  <c r="B10" i="22"/>
  <c r="B9" i="22"/>
  <c r="K26" i="22" l="1"/>
  <c r="E18" i="23"/>
  <c r="F18" i="23" s="1"/>
  <c r="G18" i="23" s="1"/>
  <c r="E18" i="25"/>
  <c r="F18" i="25" s="1"/>
  <c r="G18" i="25" s="1"/>
  <c r="E16" i="25"/>
  <c r="E17" i="25"/>
  <c r="F17" i="25" s="1"/>
  <c r="G17" i="25" s="1"/>
  <c r="E18" i="24"/>
  <c r="F18" i="24" s="1"/>
  <c r="G18" i="24" s="1"/>
  <c r="E16" i="24"/>
  <c r="F16" i="24" s="1"/>
  <c r="G16" i="24" s="1"/>
  <c r="E17" i="24"/>
  <c r="F17" i="24" s="1"/>
  <c r="G17" i="24" s="1"/>
  <c r="E16" i="23"/>
  <c r="F16" i="23" s="1"/>
  <c r="G16" i="23" s="1"/>
  <c r="E17" i="23"/>
  <c r="E12" i="23"/>
  <c r="F12" i="23" s="1"/>
  <c r="G12" i="23" s="1"/>
  <c r="E10" i="23"/>
  <c r="E14" i="23"/>
  <c r="F14" i="23" s="1"/>
  <c r="G14" i="23" s="1"/>
  <c r="E13" i="23"/>
  <c r="E11" i="23"/>
  <c r="F11" i="23" s="1"/>
  <c r="G11" i="23" s="1"/>
  <c r="E15" i="23"/>
  <c r="E12" i="25"/>
  <c r="E13" i="25"/>
  <c r="E14" i="25"/>
  <c r="E11" i="25"/>
  <c r="E15" i="25"/>
  <c r="E10" i="25"/>
  <c r="N15" i="25" s="1"/>
  <c r="N19" i="25" s="1"/>
  <c r="E13" i="24"/>
  <c r="E9" i="24"/>
  <c r="N15" i="24" s="1"/>
  <c r="N19" i="24" s="1"/>
  <c r="E10" i="24"/>
  <c r="E14" i="24"/>
  <c r="E11" i="24"/>
  <c r="E12" i="24"/>
  <c r="E15" i="24"/>
  <c r="B17" i="14"/>
  <c r="N16" i="24" l="1"/>
  <c r="F16" i="25"/>
  <c r="N16" i="25"/>
  <c r="N15" i="23"/>
  <c r="N19" i="23" s="1"/>
  <c r="F15" i="23"/>
  <c r="N16" i="23"/>
  <c r="N16" i="22"/>
  <c r="E18" i="22"/>
  <c r="F18" i="22" s="1"/>
  <c r="G18" i="22" s="1"/>
  <c r="F10" i="23"/>
  <c r="G10" i="23" s="1"/>
  <c r="F17" i="23"/>
  <c r="G17" i="23" s="1"/>
  <c r="E17" i="22"/>
  <c r="F17" i="22" s="1"/>
  <c r="G17" i="22" s="1"/>
  <c r="F13" i="23"/>
  <c r="F14" i="25"/>
  <c r="F13" i="25"/>
  <c r="F10" i="25"/>
  <c r="G10" i="25" s="1"/>
  <c r="F11" i="25"/>
  <c r="G11" i="25" s="1"/>
  <c r="F12" i="25"/>
  <c r="G12" i="25" s="1"/>
  <c r="F15" i="25"/>
  <c r="F14" i="24"/>
  <c r="N11" i="24" s="1"/>
  <c r="F11" i="24"/>
  <c r="G11" i="24" s="1"/>
  <c r="F13" i="24"/>
  <c r="G13" i="24" s="1"/>
  <c r="F12" i="24"/>
  <c r="F10" i="24"/>
  <c r="G10" i="24" s="1"/>
  <c r="F9" i="24"/>
  <c r="G9" i="24" s="1"/>
  <c r="F15" i="24"/>
  <c r="G15" i="24" s="1"/>
  <c r="E16" i="22"/>
  <c r="E13" i="22"/>
  <c r="E9" i="22"/>
  <c r="E15" i="22"/>
  <c r="E12" i="22"/>
  <c r="E14" i="22"/>
  <c r="E11" i="22"/>
  <c r="E10" i="22"/>
  <c r="B16" i="14"/>
  <c r="D15" i="15"/>
  <c r="G16" i="25" l="1"/>
  <c r="K22" i="25" s="1"/>
  <c r="K23" i="25" s="1"/>
  <c r="J20" i="25" s="1"/>
  <c r="K20" i="25" s="1"/>
  <c r="N11" i="25"/>
  <c r="G15" i="23"/>
  <c r="K21" i="23" s="1"/>
  <c r="K22" i="23" s="1"/>
  <c r="N11" i="23"/>
  <c r="N15" i="22"/>
  <c r="N19" i="22" s="1"/>
  <c r="G13" i="25"/>
  <c r="G12" i="24"/>
  <c r="G13" i="23"/>
  <c r="G15" i="25"/>
  <c r="G14" i="25"/>
  <c r="G14" i="24"/>
  <c r="K21" i="24" s="1"/>
  <c r="K22" i="24" s="1"/>
  <c r="F11" i="22"/>
  <c r="G11" i="22" s="1"/>
  <c r="F12" i="22"/>
  <c r="F15" i="22"/>
  <c r="N11" i="22" s="1"/>
  <c r="F10" i="22"/>
  <c r="G10" i="22" s="1"/>
  <c r="F9" i="22"/>
  <c r="G9" i="22" s="1"/>
  <c r="F14" i="22"/>
  <c r="G14" i="22" s="1"/>
  <c r="F13" i="22"/>
  <c r="G13" i="22" s="1"/>
  <c r="F16" i="22"/>
  <c r="G16" i="22" s="1"/>
  <c r="D14" i="15"/>
  <c r="N8" i="24" l="1"/>
  <c r="N10" i="24"/>
  <c r="H19" i="24" s="1"/>
  <c r="I19" i="24" s="1"/>
  <c r="J19" i="24"/>
  <c r="K19" i="24" s="1"/>
  <c r="N10" i="25"/>
  <c r="H20" i="25" s="1"/>
  <c r="I20" i="25" s="1"/>
  <c r="N8" i="25"/>
  <c r="N8" i="23"/>
  <c r="N10" i="23"/>
  <c r="G15" i="22"/>
  <c r="K24" i="22" s="1"/>
  <c r="K25" i="22" s="1"/>
  <c r="J19" i="25"/>
  <c r="K19" i="25" s="1"/>
  <c r="J18" i="25"/>
  <c r="K18" i="25" s="1"/>
  <c r="J16" i="25"/>
  <c r="J17" i="25"/>
  <c r="K17" i="25" s="1"/>
  <c r="G12" i="22"/>
  <c r="J14" i="25"/>
  <c r="J10" i="25"/>
  <c r="K10" i="25" s="1"/>
  <c r="J15" i="25"/>
  <c r="J13" i="25"/>
  <c r="J12" i="25"/>
  <c r="K12" i="25" s="1"/>
  <c r="J11" i="25"/>
  <c r="K11" i="25" s="1"/>
  <c r="B11" i="14"/>
  <c r="B12" i="14"/>
  <c r="B13" i="14"/>
  <c r="B14" i="14"/>
  <c r="B15" i="14"/>
  <c r="K23" i="14" s="1"/>
  <c r="D13" i="15"/>
  <c r="D12" i="15"/>
  <c r="B12" i="15"/>
  <c r="D11" i="15"/>
  <c r="B11" i="15"/>
  <c r="D10" i="15"/>
  <c r="B10" i="15"/>
  <c r="B9" i="14"/>
  <c r="B10" i="14"/>
  <c r="N8" i="22" l="1"/>
  <c r="N10" i="22"/>
  <c r="K16" i="25"/>
  <c r="N9" i="25"/>
  <c r="J19" i="22"/>
  <c r="K19" i="22" s="1"/>
  <c r="B23" i="15"/>
  <c r="B24" i="15" s="1"/>
  <c r="D23" i="15"/>
  <c r="H19" i="22"/>
  <c r="I19" i="22" s="1"/>
  <c r="H9" i="23"/>
  <c r="J9" i="23"/>
  <c r="K9" i="23" s="1"/>
  <c r="J17" i="23"/>
  <c r="K17" i="23" s="1"/>
  <c r="J18" i="23"/>
  <c r="K18" i="23" s="1"/>
  <c r="J18" i="22"/>
  <c r="K18" i="22" s="1"/>
  <c r="H18" i="25"/>
  <c r="I18" i="25" s="1"/>
  <c r="H19" i="25"/>
  <c r="I19" i="25" s="1"/>
  <c r="J18" i="24"/>
  <c r="K18" i="24" s="1"/>
  <c r="J17" i="24"/>
  <c r="K17" i="24" s="1"/>
  <c r="H16" i="25"/>
  <c r="H17" i="25"/>
  <c r="I17" i="25" s="1"/>
  <c r="J12" i="24"/>
  <c r="J16" i="24"/>
  <c r="K16" i="24" s="1"/>
  <c r="K13" i="25"/>
  <c r="J17" i="22"/>
  <c r="K17" i="22" s="1"/>
  <c r="K15" i="25"/>
  <c r="J13" i="24"/>
  <c r="K13" i="24" s="1"/>
  <c r="J9" i="24"/>
  <c r="K9" i="24" s="1"/>
  <c r="J10" i="24"/>
  <c r="K10" i="24" s="1"/>
  <c r="J15" i="24"/>
  <c r="K15" i="24" s="1"/>
  <c r="J11" i="24"/>
  <c r="K11" i="24" s="1"/>
  <c r="J14" i="24"/>
  <c r="N9" i="24" s="1"/>
  <c r="H15" i="25"/>
  <c r="H14" i="25"/>
  <c r="H12" i="25"/>
  <c r="I12" i="25" s="1"/>
  <c r="H10" i="25"/>
  <c r="H11" i="25"/>
  <c r="I11" i="25" s="1"/>
  <c r="H13" i="25"/>
  <c r="K14" i="25"/>
  <c r="J10" i="22"/>
  <c r="K10" i="22" s="1"/>
  <c r="J13" i="22"/>
  <c r="K13" i="22" s="1"/>
  <c r="J15" i="22"/>
  <c r="J11" i="22"/>
  <c r="K11" i="22" s="1"/>
  <c r="J16" i="22"/>
  <c r="K16" i="22" s="1"/>
  <c r="J9" i="22"/>
  <c r="K9" i="22" s="1"/>
  <c r="J12" i="22"/>
  <c r="J14" i="22"/>
  <c r="K14" i="22" s="1"/>
  <c r="N9" i="22" l="1"/>
  <c r="O4" i="22" s="1"/>
  <c r="N14" i="25"/>
  <c r="I16" i="25"/>
  <c r="N12" i="25" s="1"/>
  <c r="N18" i="25"/>
  <c r="N13" i="25"/>
  <c r="N17" i="25"/>
  <c r="I9" i="23"/>
  <c r="N8" i="15"/>
  <c r="E19" i="15"/>
  <c r="E18" i="15"/>
  <c r="K15" i="22"/>
  <c r="H18" i="23"/>
  <c r="I18" i="23" s="1"/>
  <c r="H17" i="23"/>
  <c r="I17" i="23" s="1"/>
  <c r="E17" i="15"/>
  <c r="H18" i="22"/>
  <c r="I18" i="22" s="1"/>
  <c r="E18" i="14"/>
  <c r="H16" i="24"/>
  <c r="I16" i="24" s="1"/>
  <c r="H17" i="24"/>
  <c r="I17" i="24" s="1"/>
  <c r="H18" i="24"/>
  <c r="I18" i="24" s="1"/>
  <c r="E16" i="15"/>
  <c r="F16" i="15" s="1"/>
  <c r="G16" i="15" s="1"/>
  <c r="K12" i="24"/>
  <c r="N14" i="24" s="1"/>
  <c r="I10" i="25"/>
  <c r="I13" i="25"/>
  <c r="H17" i="22"/>
  <c r="I17" i="22" s="1"/>
  <c r="K14" i="24"/>
  <c r="K12" i="22"/>
  <c r="I15" i="25"/>
  <c r="H14" i="24"/>
  <c r="N18" i="24" s="1"/>
  <c r="H15" i="24"/>
  <c r="I15" i="24" s="1"/>
  <c r="H13" i="24"/>
  <c r="I13" i="24" s="1"/>
  <c r="H12" i="24"/>
  <c r="H11" i="24"/>
  <c r="I11" i="24" s="1"/>
  <c r="H10" i="24"/>
  <c r="I10" i="24" s="1"/>
  <c r="H9" i="24"/>
  <c r="I14" i="25"/>
  <c r="H11" i="22"/>
  <c r="I11" i="22" s="1"/>
  <c r="H9" i="22"/>
  <c r="H13" i="22"/>
  <c r="I13" i="22" s="1"/>
  <c r="H10" i="22"/>
  <c r="H12" i="22"/>
  <c r="I12" i="22" s="1"/>
  <c r="H14" i="22"/>
  <c r="I14" i="22" s="1"/>
  <c r="H15" i="22"/>
  <c r="H16" i="22"/>
  <c r="I16" i="22" s="1"/>
  <c r="E17" i="14"/>
  <c r="F17" i="14" s="1"/>
  <c r="G17" i="14" s="1"/>
  <c r="E16" i="14"/>
  <c r="F16" i="14" s="1"/>
  <c r="G16" i="14" s="1"/>
  <c r="E15" i="15"/>
  <c r="E14" i="15"/>
  <c r="E9" i="14"/>
  <c r="E14" i="14"/>
  <c r="E15" i="14"/>
  <c r="E11" i="14"/>
  <c r="E10" i="14"/>
  <c r="F10" i="14" s="1"/>
  <c r="G10" i="14" s="1"/>
  <c r="E13" i="14"/>
  <c r="E12" i="14"/>
  <c r="E13" i="15"/>
  <c r="E10" i="15"/>
  <c r="E12" i="15"/>
  <c r="E11" i="15"/>
  <c r="N17" i="24" l="1"/>
  <c r="N13" i="24"/>
  <c r="N17" i="15"/>
  <c r="N15" i="14"/>
  <c r="N19" i="14" s="1"/>
  <c r="N16" i="14"/>
  <c r="N16" i="15"/>
  <c r="N20" i="15" s="1"/>
  <c r="N14" i="22"/>
  <c r="N17" i="22"/>
  <c r="N13" i="22"/>
  <c r="N18" i="22"/>
  <c r="F18" i="15"/>
  <c r="G18" i="15" s="1"/>
  <c r="F19" i="15"/>
  <c r="G19" i="15" s="1"/>
  <c r="F10" i="15"/>
  <c r="G10" i="15" s="1"/>
  <c r="I15" i="22"/>
  <c r="N12" i="22" s="1"/>
  <c r="I10" i="22"/>
  <c r="F13" i="14"/>
  <c r="F17" i="15"/>
  <c r="G17" i="15" s="1"/>
  <c r="F15" i="14"/>
  <c r="N11" i="14" s="1"/>
  <c r="F12" i="15"/>
  <c r="F18" i="14"/>
  <c r="G18" i="14" s="1"/>
  <c r="F12" i="14"/>
  <c r="I12" i="24"/>
  <c r="F11" i="15"/>
  <c r="B6" i="19" a="1"/>
  <c r="B6" i="19" s="1"/>
  <c r="I9" i="24"/>
  <c r="I14" i="24"/>
  <c r="N12" i="24" s="1"/>
  <c r="I9" i="22"/>
  <c r="F14" i="14"/>
  <c r="F13" i="15"/>
  <c r="F15" i="15"/>
  <c r="F14" i="15"/>
  <c r="F11" i="14"/>
  <c r="F9" i="14"/>
  <c r="G9" i="14" s="1"/>
  <c r="G15" i="15" l="1"/>
  <c r="K23" i="15" s="1"/>
  <c r="K24" i="15" s="1"/>
  <c r="N12" i="15"/>
  <c r="G13" i="14"/>
  <c r="G15" i="14"/>
  <c r="K21" i="14" s="1"/>
  <c r="K22" i="14" s="1"/>
  <c r="G12" i="15"/>
  <c r="G12" i="14"/>
  <c r="G11" i="15"/>
  <c r="B3" i="19" a="1"/>
  <c r="B3" i="19" s="1"/>
  <c r="B5" i="19" a="1"/>
  <c r="B5" i="19" s="1"/>
  <c r="G14" i="14"/>
  <c r="G14" i="15"/>
  <c r="G13" i="15"/>
  <c r="G11" i="14"/>
  <c r="J19" i="14" l="1"/>
  <c r="K19" i="14" s="1"/>
  <c r="N8" i="14"/>
  <c r="N10" i="14"/>
  <c r="H19" i="14" s="1"/>
  <c r="I19" i="14" s="1"/>
  <c r="N9" i="15"/>
  <c r="N11" i="15"/>
  <c r="J18" i="15"/>
  <c r="K18" i="15" s="1"/>
  <c r="J19" i="15"/>
  <c r="K19" i="15" s="1"/>
  <c r="J17" i="14"/>
  <c r="K17" i="14" s="1"/>
  <c r="H18" i="15" l="1"/>
  <c r="I18" i="15" s="1"/>
  <c r="H19" i="15"/>
  <c r="I19" i="15" s="1"/>
  <c r="J16" i="14"/>
  <c r="K16" i="14" s="1"/>
  <c r="J12" i="14"/>
  <c r="K12" i="14" s="1"/>
  <c r="J9" i="14"/>
  <c r="K9" i="14" s="1"/>
  <c r="J11" i="14"/>
  <c r="K11" i="14" s="1"/>
  <c r="J14" i="14"/>
  <c r="K14" i="14" s="1"/>
  <c r="J18" i="14"/>
  <c r="K18" i="14" s="1"/>
  <c r="J10" i="14"/>
  <c r="K10" i="14" s="1"/>
  <c r="H10" i="14"/>
  <c r="I10" i="14" s="1"/>
  <c r="J15" i="14"/>
  <c r="J13" i="14"/>
  <c r="K13" i="14" s="1"/>
  <c r="J15" i="15"/>
  <c r="J17" i="15"/>
  <c r="K17" i="15" s="1"/>
  <c r="J16" i="15"/>
  <c r="K16" i="15" s="1"/>
  <c r="J14" i="15"/>
  <c r="K14" i="15" s="1"/>
  <c r="J12" i="15"/>
  <c r="K12" i="15" s="1"/>
  <c r="J11" i="15"/>
  <c r="K11" i="15" s="1"/>
  <c r="J10" i="15"/>
  <c r="K10" i="15" s="1"/>
  <c r="J13" i="15"/>
  <c r="K15" i="14" l="1"/>
  <c r="N13" i="14" s="1"/>
  <c r="N9" i="14"/>
  <c r="K15" i="15"/>
  <c r="N10" i="15"/>
  <c r="H16" i="14"/>
  <c r="I16" i="14" s="1"/>
  <c r="H14" i="14"/>
  <c r="I14" i="14" s="1"/>
  <c r="H17" i="14"/>
  <c r="I17" i="14" s="1"/>
  <c r="H13" i="14"/>
  <c r="I13" i="14" s="1"/>
  <c r="H15" i="14"/>
  <c r="H9" i="14"/>
  <c r="H18" i="14"/>
  <c r="I18" i="14" s="1"/>
  <c r="H11" i="14"/>
  <c r="I11" i="14" s="1"/>
  <c r="H12" i="14"/>
  <c r="I12" i="14" s="1"/>
  <c r="K13" i="15"/>
  <c r="N14" i="15" s="1"/>
  <c r="H13" i="15"/>
  <c r="H17" i="15"/>
  <c r="I17" i="15" s="1"/>
  <c r="H11" i="15"/>
  <c r="I11" i="15" s="1"/>
  <c r="H12" i="15"/>
  <c r="H14" i="15"/>
  <c r="I14" i="15" s="1"/>
  <c r="H16" i="15"/>
  <c r="I16" i="15" s="1"/>
  <c r="H10" i="15"/>
  <c r="H15" i="15"/>
  <c r="N17" i="14" l="1"/>
  <c r="N14" i="14"/>
  <c r="I15" i="14"/>
  <c r="N12" i="14" s="1"/>
  <c r="N18" i="14"/>
  <c r="B7" i="19" s="1" a="1"/>
  <c r="B7" i="19" s="1"/>
  <c r="I15" i="15"/>
  <c r="N13" i="15" s="1"/>
  <c r="N19" i="15"/>
  <c r="N15" i="15"/>
  <c r="N18" i="15"/>
  <c r="I9" i="14"/>
  <c r="I13" i="15"/>
  <c r="I10" i="15"/>
  <c r="I12" i="15"/>
  <c r="J16" i="23"/>
  <c r="K16" i="23" s="1"/>
  <c r="J12" i="23"/>
  <c r="K12" i="23" s="1"/>
  <c r="J11" i="23"/>
  <c r="K11" i="23" s="1"/>
  <c r="J15" i="23"/>
  <c r="J10" i="23"/>
  <c r="K10" i="23" s="1"/>
  <c r="J13" i="23"/>
  <c r="J14" i="23"/>
  <c r="K14" i="23" s="1"/>
  <c r="K15" i="23" l="1"/>
  <c r="N9" i="23"/>
  <c r="B2" i="19" a="1"/>
  <c r="B2" i="19" s="1"/>
  <c r="B9" i="19" s="1"/>
  <c r="K13" i="23"/>
  <c r="N13" i="23" s="1"/>
  <c r="H13" i="23"/>
  <c r="H16" i="23"/>
  <c r="I16" i="23" s="1"/>
  <c r="H15" i="23"/>
  <c r="H12" i="23"/>
  <c r="I12" i="23" s="1"/>
  <c r="H10" i="23"/>
  <c r="H11" i="23"/>
  <c r="I11" i="23" s="1"/>
  <c r="H14" i="23"/>
  <c r="I14" i="23" s="1"/>
  <c r="N14" i="23" l="1"/>
  <c r="I15" i="23"/>
  <c r="N12" i="23" s="1"/>
  <c r="N18" i="23"/>
  <c r="N17" i="23"/>
  <c r="I10" i="23"/>
  <c r="B8" i="19"/>
  <c r="I13" i="23"/>
  <c r="B4" i="19" l="1" a="1"/>
  <c r="O9" i="19" l="1"/>
  <c r="N8" i="19"/>
  <c r="O8" i="19"/>
  <c r="B4" i="19"/>
  <c r="H8" i="19"/>
  <c r="I8" i="19"/>
  <c r="G8" i="19"/>
  <c r="E8" i="19"/>
  <c r="L8" i="19"/>
  <c r="M8" i="19"/>
  <c r="D8" i="19"/>
  <c r="C8" i="19"/>
  <c r="J8" i="19"/>
  <c r="K8" i="19"/>
  <c r="E9" i="19"/>
  <c r="C9" i="19"/>
  <c r="K9" i="19"/>
  <c r="H9" i="19"/>
  <c r="I9" i="19"/>
  <c r="G9" i="19"/>
  <c r="L9" i="19"/>
  <c r="N9" i="19"/>
  <c r="F9" i="19"/>
  <c r="M9" i="19"/>
  <c r="F8" i="19"/>
  <c r="D9" i="19"/>
  <c r="J9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<sst xmlns="http://schemas.openxmlformats.org/spreadsheetml/2006/main" count="381" uniqueCount="91">
  <si>
    <t>Mass (g)</t>
  </si>
  <si>
    <t>Bag (g)</t>
  </si>
  <si>
    <t>Leaf area (cm2)</t>
  </si>
  <si>
    <t>Parafilm</t>
  </si>
  <si>
    <t>Leaf dry mass(g)</t>
  </si>
  <si>
    <r>
      <rPr>
        <b/>
        <sz val="11"/>
        <color indexed="8"/>
        <rFont val="Symbol"/>
        <family val="1"/>
      </rPr>
      <t>Y</t>
    </r>
    <r>
      <rPr>
        <b/>
        <sz val="11"/>
        <color indexed="8"/>
        <rFont val="Calibri"/>
        <family val="2"/>
      </rPr>
      <t xml:space="preserve"> (MPa)</t>
    </r>
  </si>
  <si>
    <r>
      <t>(-1/</t>
    </r>
    <r>
      <rPr>
        <b/>
        <sz val="11"/>
        <color indexed="8"/>
        <rFont val="Symbol"/>
        <family val="1"/>
      </rPr>
      <t>Y)</t>
    </r>
  </si>
  <si>
    <t>M(g)</t>
  </si>
  <si>
    <t>Leaf water (g)</t>
  </si>
  <si>
    <t>RWC</t>
  </si>
  <si>
    <t>RWC(%)</t>
  </si>
  <si>
    <t>100-RWC</t>
  </si>
  <si>
    <t xml:space="preserve">Symplastic RWC </t>
  </si>
  <si>
    <t>Symplastic RWC (%)</t>
  </si>
  <si>
    <r>
      <rPr>
        <b/>
        <sz val="11"/>
        <color indexed="8"/>
        <rFont val="Symbol"/>
        <family val="1"/>
      </rPr>
      <t>Y</t>
    </r>
    <r>
      <rPr>
        <b/>
        <vertAlign val="subscript"/>
        <sz val="11"/>
        <color indexed="8"/>
        <rFont val="Calibri"/>
        <family val="2"/>
      </rPr>
      <t>o</t>
    </r>
    <r>
      <rPr>
        <b/>
        <sz val="11"/>
        <color indexed="8"/>
        <rFont val="Calibri"/>
        <family val="2"/>
      </rPr>
      <t xml:space="preserve"> (MPa)</t>
    </r>
  </si>
  <si>
    <r>
      <rPr>
        <b/>
        <sz val="11"/>
        <color indexed="8"/>
        <rFont val="Symbol"/>
        <family val="1"/>
      </rPr>
      <t>Y</t>
    </r>
    <r>
      <rPr>
        <b/>
        <vertAlign val="subscript"/>
        <sz val="11"/>
        <color indexed="8"/>
        <rFont val="Calibri"/>
        <family val="2"/>
      </rPr>
      <t>P</t>
    </r>
    <r>
      <rPr>
        <b/>
        <sz val="11"/>
        <color indexed="8"/>
        <rFont val="Calibri"/>
        <family val="2"/>
      </rPr>
      <t xml:space="preserve"> (MPa)</t>
    </r>
  </si>
  <si>
    <t>SWC</t>
  </si>
  <si>
    <t>Automatically calculated from the Saturated Water Content extrapolation below</t>
  </si>
  <si>
    <t>Po (MPa)</t>
  </si>
  <si>
    <t>Automatically calculated from the psiTLP slope and intercept below</t>
  </si>
  <si>
    <t>YTLP (MPa)</t>
  </si>
  <si>
    <t>Refer to the cell with PSIo at turgor loss point (from column K)</t>
  </si>
  <si>
    <t>af (%)</t>
  </si>
  <si>
    <t>RWC*TLP (%)</t>
  </si>
  <si>
    <t>Refer to the cell with total RWC value at turgor loss point (from column F)</t>
  </si>
  <si>
    <t>RWCTLP  (%)</t>
  </si>
  <si>
    <t>Refer to the cell with symplastic RWC value at turgor loss point (from column I)</t>
  </si>
  <si>
    <t>e* (MPa)</t>
  </si>
  <si>
    <t>The slope of psiP versus total RWC, above and including turgor loss point</t>
  </si>
  <si>
    <t>e (MPa)</t>
  </si>
  <si>
    <t>The slope of psiP versus symplastic RWC, above and including turgor loss point</t>
  </si>
  <si>
    <t>C*FT (MPa-1)</t>
  </si>
  <si>
    <t>The slope of total RWC vs psiLEAF, including points above and including turgor loss point</t>
  </si>
  <si>
    <t>C*TLP (MPa-1)</t>
  </si>
  <si>
    <t>The slope of total RWC vs psiLEAF, including points below and including turgor loss point</t>
  </si>
  <si>
    <t>CFT (MPa-1)</t>
  </si>
  <si>
    <t>The slope of symplastic RWC vs. psiLEAF, including points above and including turgor loss point</t>
  </si>
  <si>
    <t>CTLP (MPa-1)</t>
  </si>
  <si>
    <t>The slope of symplastic RWC vs. psiLEAF, including points below and including turgor loss point</t>
  </si>
  <si>
    <t>CFT, absolute (mol m-2 MPa-1)</t>
  </si>
  <si>
    <t>Saturated water content extrapolation</t>
  </si>
  <si>
    <r>
      <rPr>
        <b/>
        <i/>
        <u/>
        <sz val="10"/>
        <rFont val="Symbol"/>
        <family val="1"/>
      </rPr>
      <t>Y</t>
    </r>
    <r>
      <rPr>
        <b/>
        <i/>
        <u/>
        <vertAlign val="subscript"/>
        <sz val="10"/>
        <rFont val="Arial"/>
        <family val="2"/>
      </rPr>
      <t>TLP</t>
    </r>
    <r>
      <rPr>
        <b/>
        <i/>
        <u/>
        <sz val="10"/>
        <rFont val="Arial"/>
        <family val="2"/>
      </rPr>
      <t xml:space="preserve"> estimation</t>
    </r>
  </si>
  <si>
    <t>Slope</t>
  </si>
  <si>
    <t>n</t>
  </si>
  <si>
    <t>Intercept</t>
  </si>
  <si>
    <t xml:space="preserve">  = Saturated Water Content (g)</t>
  </si>
  <si>
    <t>Pink cells: data entry</t>
  </si>
  <si>
    <t>Yellow cells: formulas need adjusting</t>
  </si>
  <si>
    <t>Orange cells: automatic calculation</t>
  </si>
  <si>
    <t>1.  Enter data</t>
  </si>
  <si>
    <t>A.</t>
  </si>
  <si>
    <t>Enter measured leaf water potential values and mass values, columns A and C</t>
  </si>
  <si>
    <t>B.</t>
  </si>
  <si>
    <t>Enter leaf dry mass and bag mass, cells B3 and B4, and leaf area, cell E3 (optional, for calculation of absolute capacitance, Cft*)</t>
  </si>
  <si>
    <t>2.  Plateau effect and saturated water content estimation</t>
  </si>
  <si>
    <t>Look at the "plateau effect and saturated water content" graph</t>
  </si>
  <si>
    <t>If plateau effect exists (horizontal region when the leaf is hydrated) then take points out (move row(s) to below dataset)</t>
  </si>
  <si>
    <t>C.</t>
  </si>
  <si>
    <t xml:space="preserve">Pick points between full turgor and turgor loss, including turgor loss point  (estimate this as the point of transition between curved and linear portions)  </t>
  </si>
  <si>
    <t>D.</t>
  </si>
  <si>
    <t>Modify "Saturated Water Content at Saturation" formulas (cells B21 and B22 and D21), for slope and intercept and n, to include all the points above, and including, turgor loss point</t>
  </si>
  <si>
    <t>E.</t>
  </si>
  <si>
    <t>Saturated Water Content (SWC; cell L7) is now calculated from the intercept (= leaf water mass at saturation / dry mass)</t>
  </si>
  <si>
    <t>3.  Turgor loss point and osmotic potential at full turgor</t>
  </si>
  <si>
    <r>
      <rPr>
        <sz val="12"/>
        <rFont val="Calibri"/>
        <family val="2"/>
      </rPr>
      <t xml:space="preserve">Look at </t>
    </r>
    <r>
      <rPr>
        <sz val="12"/>
        <rFont val="Symbol"/>
        <family val="1"/>
      </rPr>
      <t xml:space="preserve"> </t>
    </r>
    <r>
      <rPr>
        <b/>
        <sz val="12"/>
        <rFont val="Symbol"/>
        <family val="1"/>
      </rPr>
      <t>Y</t>
    </r>
    <r>
      <rPr>
        <b/>
        <vertAlign val="subscript"/>
        <sz val="12"/>
        <rFont val="Arial"/>
        <family val="2"/>
      </rPr>
      <t xml:space="preserve">TLP </t>
    </r>
    <r>
      <rPr>
        <b/>
        <sz val="12"/>
        <rFont val="Arial"/>
        <family val="2"/>
      </rPr>
      <t xml:space="preserve"> </t>
    </r>
    <r>
      <rPr>
        <sz val="12"/>
        <rFont val="Calibri"/>
        <family val="2"/>
      </rPr>
      <t>graph and adjust point ranges to include all the points</t>
    </r>
  </si>
  <si>
    <t>Estimate where the turgor loss point is; as the point of transition between curved and linear portions</t>
  </si>
  <si>
    <t>Hint: adjust the point ranges for the linear portion (black dots); the R² should be as high as possible, with at least 5 points included.</t>
  </si>
  <si>
    <t>If the turgor loss point is different from that chosen in step 3C above, return there and make the correction and continue from there</t>
  </si>
  <si>
    <t>Draw a "border" above the turgor loss point</t>
  </si>
  <si>
    <t>F.</t>
  </si>
  <si>
    <t>In green YTLP area (cells I21, I22, and J20), adjust slope, intercept and n formulas to include turgor loss point and points below</t>
  </si>
  <si>
    <t>G.</t>
  </si>
  <si>
    <t>Osmotic potential at full turgor is now correctly calculated (=1/ intecept; cell L8)</t>
  </si>
  <si>
    <t>H.</t>
  </si>
  <si>
    <t>In cell L10, adjust formula for turgor loss point (should refer to column H, cell below the border)</t>
  </si>
  <si>
    <t>I.</t>
  </si>
  <si>
    <t>In cell L11, adjust formula for RWC at turgor loss point (should refer to column F, cell below the border)</t>
  </si>
  <si>
    <t>4. Elasticity and capacitance</t>
  </si>
  <si>
    <t>In cell L11, adjust formula, so that the modulus of elasticity is calculated as the slope of psiP versus RWC, above and including turgor loss point</t>
  </si>
  <si>
    <t>The capacitance is the slope of RWC versus leaf water potential, and tends to increase below turgor loss point</t>
  </si>
  <si>
    <t>Adjust formula in cell L12 for C at full turgor, to include points above and including turgor loss point</t>
  </si>
  <si>
    <t>Adjust formula in cell L13 for C below turgor loss point, to incluide points below and including turgor loss point</t>
  </si>
  <si>
    <t>Absolute capacitance at full turgor (cell L14) is now calculated</t>
  </si>
  <si>
    <t>mean</t>
  </si>
  <si>
    <t>s.error</t>
  </si>
  <si>
    <t xml:space="preserve"> </t>
  </si>
  <si>
    <t>parafilm</t>
  </si>
  <si>
    <t xml:space="preserve">  </t>
  </si>
  <si>
    <t>LMA (g*m^-2)</t>
  </si>
  <si>
    <t>S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</si>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</sst>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000"/>
    <numFmt numFmtId="166" formatCode="0.000"/>
    <numFmt numFmtId="167" formatCode="0.00000"/>
    <numFmt numFmtId="168" formatCode="0.00000000000000"/>
    <numFmt numFmtId="169" formatCode="0.0"/>
  </numFmts>
  <fonts count="2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sz val="10"/>
      <name val="Arial"/>
      <family val="2"/>
    </font>
    <font>
      <i/>
      <sz val="11"/>
      <color indexed="8"/>
      <name val="Calibri"/>
      <family val="2"/>
    </font>
    <font>
      <b/>
      <sz val="12"/>
      <name val="Symbol"/>
      <family val="1"/>
    </font>
    <font>
      <b/>
      <sz val="12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8"/>
      <name val="Calibri"/>
      <family val="2"/>
    </font>
    <font>
      <sz val="12"/>
      <name val="Symbol"/>
      <family val="1"/>
    </font>
    <font>
      <sz val="12"/>
      <name val="Calibri"/>
      <family val="2"/>
    </font>
    <font>
      <b/>
      <sz val="12"/>
      <name val="Arial"/>
      <family val="2"/>
    </font>
    <font>
      <b/>
      <vertAlign val="subscript"/>
      <sz val="12"/>
      <name val="Arial"/>
      <family val="2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b/>
      <i/>
      <u/>
      <sz val="10"/>
      <name val="Arial"/>
      <family val="2"/>
    </font>
    <font>
      <b/>
      <i/>
      <u/>
      <sz val="10"/>
      <name val="Symbol"/>
      <family val="1"/>
    </font>
    <font>
      <b/>
      <i/>
      <u/>
      <vertAlign val="subscript"/>
      <sz val="10"/>
      <name val="Arial"/>
      <family val="2"/>
    </font>
    <font>
      <b/>
      <sz val="12"/>
      <color indexed="8"/>
      <name val="Calibri"/>
      <family val="2"/>
    </font>
    <font>
      <b/>
      <sz val="11"/>
      <color indexed="8"/>
      <name val="Symbol"/>
      <family val="1"/>
    </font>
    <font>
      <b/>
      <vertAlign val="subscript"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2" fillId="0" borderId="0"/>
  </cellStyleXfs>
  <cellXfs count="11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center"/>
    </xf>
    <xf numFmtId="2" fontId="0" fillId="0" borderId="0" xfId="0" applyNumberFormat="1"/>
    <xf numFmtId="166" fontId="0" fillId="0" borderId="0" xfId="0" applyNumberFormat="1"/>
    <xf numFmtId="0" fontId="7" fillId="0" borderId="0" xfId="0" applyFont="1" applyAlignment="1">
      <alignment horizontal="right"/>
    </xf>
    <xf numFmtId="0" fontId="0" fillId="0" borderId="0" xfId="0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0" fillId="0" borderId="0" xfId="0" applyNumberFormat="1" applyAlignment="1">
      <alignment horizontal="right"/>
    </xf>
    <xf numFmtId="0" fontId="3" fillId="0" borderId="0" xfId="0" applyFont="1"/>
    <xf numFmtId="164" fontId="1" fillId="0" borderId="0" xfId="0" applyNumberFormat="1" applyFont="1"/>
    <xf numFmtId="164" fontId="2" fillId="0" borderId="0" xfId="0" applyNumberFormat="1" applyFont="1" applyAlignment="1">
      <alignment horizontal="left"/>
    </xf>
    <xf numFmtId="165" fontId="0" fillId="2" borderId="0" xfId="0" applyNumberFormat="1" applyFill="1" applyAlignment="1">
      <alignment horizontal="right"/>
    </xf>
    <xf numFmtId="0" fontId="14" fillId="0" borderId="0" xfId="0" applyFont="1"/>
    <xf numFmtId="0" fontId="12" fillId="0" borderId="0" xfId="0" applyFont="1"/>
    <xf numFmtId="0" fontId="0" fillId="2" borderId="0" xfId="0" applyFill="1" applyAlignment="1">
      <alignment horizontal="left"/>
    </xf>
    <xf numFmtId="164" fontId="0" fillId="3" borderId="0" xfId="0" applyNumberFormat="1" applyFill="1"/>
    <xf numFmtId="165" fontId="0" fillId="2" borderId="0" xfId="0" applyNumberFormat="1" applyFill="1"/>
    <xf numFmtId="0" fontId="0" fillId="2" borderId="0" xfId="0" applyFill="1"/>
    <xf numFmtId="166" fontId="1" fillId="0" borderId="0" xfId="0" applyNumberFormat="1" applyFont="1" applyAlignment="1">
      <alignment horizontal="right"/>
    </xf>
    <xf numFmtId="0" fontId="11" fillId="0" borderId="0" xfId="0" applyFont="1"/>
    <xf numFmtId="0" fontId="7" fillId="0" borderId="0" xfId="0" applyFont="1"/>
    <xf numFmtId="0" fontId="11" fillId="0" borderId="0" xfId="0" applyFont="1" applyAlignment="1">
      <alignment horizontal="left"/>
    </xf>
    <xf numFmtId="0" fontId="16" fillId="0" borderId="1" xfId="0" applyFont="1" applyBorder="1"/>
    <xf numFmtId="0" fontId="15" fillId="0" borderId="0" xfId="0" applyFont="1"/>
    <xf numFmtId="0" fontId="19" fillId="0" borderId="0" xfId="0" applyFont="1"/>
    <xf numFmtId="0" fontId="6" fillId="0" borderId="0" xfId="0" applyFont="1"/>
    <xf numFmtId="166" fontId="1" fillId="2" borderId="0" xfId="0" applyNumberFormat="1" applyFont="1" applyFill="1"/>
    <xf numFmtId="166" fontId="1" fillId="4" borderId="0" xfId="0" applyNumberFormat="1" applyFont="1" applyFill="1"/>
    <xf numFmtId="0" fontId="1" fillId="5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6" fillId="0" borderId="0" xfId="0" applyFont="1"/>
    <xf numFmtId="0" fontId="0" fillId="0" borderId="2" xfId="0" applyBorder="1"/>
    <xf numFmtId="166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6" fontId="1" fillId="0" borderId="0" xfId="0" applyNumberFormat="1" applyFont="1"/>
    <xf numFmtId="0" fontId="5" fillId="0" borderId="0" xfId="0" applyFont="1"/>
    <xf numFmtId="0" fontId="1" fillId="0" borderId="0" xfId="0" applyFont="1"/>
    <xf numFmtId="0" fontId="0" fillId="6" borderId="0" xfId="0" applyFill="1"/>
    <xf numFmtId="0" fontId="0" fillId="0" borderId="0" xfId="0" applyBorder="1"/>
    <xf numFmtId="166" fontId="8" fillId="3" borderId="0" xfId="0" applyNumberFormat="1" applyFont="1" applyFill="1" applyBorder="1"/>
    <xf numFmtId="164" fontId="0" fillId="0" borderId="0" xfId="0" applyNumberFormat="1" applyBorder="1"/>
    <xf numFmtId="167" fontId="0" fillId="3" borderId="0" xfId="0" applyNumberFormat="1" applyFill="1" applyBorder="1"/>
    <xf numFmtId="164" fontId="0" fillId="0" borderId="0" xfId="0" applyNumberFormat="1" applyBorder="1" applyAlignment="1">
      <alignment horizontal="center"/>
    </xf>
    <xf numFmtId="2" fontId="0" fillId="0" borderId="0" xfId="0" applyNumberFormat="1" applyBorder="1"/>
    <xf numFmtId="166" fontId="0" fillId="0" borderId="0" xfId="0" applyNumberFormat="1" applyBorder="1"/>
    <xf numFmtId="166" fontId="0" fillId="3" borderId="0" xfId="0" applyNumberFormat="1" applyFill="1" applyBorder="1"/>
    <xf numFmtId="168" fontId="0" fillId="0" borderId="0" xfId="0" applyNumberFormat="1" applyBorder="1"/>
    <xf numFmtId="164" fontId="8" fillId="0" borderId="0" xfId="0" applyNumberFormat="1" applyFont="1" applyBorder="1"/>
    <xf numFmtId="0" fontId="0" fillId="0" borderId="0" xfId="0" applyFill="1"/>
    <xf numFmtId="164" fontId="0" fillId="0" borderId="0" xfId="0" applyNumberFormat="1" applyFill="1"/>
    <xf numFmtId="0" fontId="1" fillId="9" borderId="1" xfId="0" applyFont="1" applyFill="1" applyBorder="1"/>
    <xf numFmtId="0" fontId="0" fillId="9" borderId="1" xfId="0" applyFill="1" applyBorder="1"/>
    <xf numFmtId="0" fontId="0" fillId="9" borderId="0" xfId="0" applyFill="1"/>
    <xf numFmtId="164" fontId="0" fillId="9" borderId="0" xfId="0" applyNumberFormat="1" applyFill="1"/>
    <xf numFmtId="165" fontId="0" fillId="9" borderId="0" xfId="0" applyNumberFormat="1" applyFill="1" applyAlignment="1">
      <alignment horizontal="right"/>
    </xf>
    <xf numFmtId="166" fontId="0" fillId="9" borderId="0" xfId="0" applyNumberFormat="1" applyFill="1"/>
    <xf numFmtId="0" fontId="24" fillId="0" borderId="0" xfId="0" applyFont="1"/>
    <xf numFmtId="0" fontId="16" fillId="0" borderId="1" xfId="0" applyFont="1" applyFill="1" applyBorder="1"/>
    <xf numFmtId="0" fontId="0" fillId="0" borderId="0" xfId="0" applyFill="1" applyAlignment="1">
      <alignment horizontal="right"/>
    </xf>
    <xf numFmtId="165" fontId="0" fillId="6" borderId="0" xfId="0" applyNumberFormat="1" applyFill="1"/>
    <xf numFmtId="0" fontId="0" fillId="6" borderId="0" xfId="0" applyFill="1" applyAlignment="1">
      <alignment horizontal="left"/>
    </xf>
    <xf numFmtId="166" fontId="0" fillId="0" borderId="0" xfId="0" applyNumberFormat="1" applyFill="1" applyBorder="1"/>
    <xf numFmtId="0" fontId="0" fillId="0" borderId="0" xfId="0" applyFill="1" applyBorder="1"/>
    <xf numFmtId="167" fontId="8" fillId="3" borderId="0" xfId="0" applyNumberFormat="1" applyFont="1" applyFill="1" applyBorder="1"/>
    <xf numFmtId="169" fontId="0" fillId="0" borderId="0" xfId="0" applyNumberFormat="1" applyBorder="1"/>
    <xf numFmtId="169" fontId="0" fillId="0" borderId="0" xfId="0" applyNumberFormat="1"/>
    <xf numFmtId="167" fontId="0" fillId="9" borderId="0" xfId="0" applyNumberFormat="1" applyFill="1"/>
    <xf numFmtId="167" fontId="0" fillId="0" borderId="0" xfId="0" applyNumberFormat="1"/>
    <xf numFmtId="164" fontId="0" fillId="0" borderId="0" xfId="0" applyNumberFormat="1" applyFill="1" applyBorder="1"/>
    <xf numFmtId="167" fontId="0" fillId="0" borderId="0" xfId="0" applyNumberFormat="1" applyFill="1" applyBorder="1"/>
    <xf numFmtId="164" fontId="0" fillId="0" borderId="0" xfId="0" applyNumberFormat="1" applyFill="1" applyBorder="1" applyAlignment="1">
      <alignment horizontal="center"/>
    </xf>
    <xf numFmtId="168" fontId="0" fillId="0" borderId="0" xfId="0" applyNumberFormat="1" applyFill="1" applyBorder="1"/>
    <xf numFmtId="2" fontId="0" fillId="0" borderId="0" xfId="0" applyNumberFormat="1" applyFill="1" applyBorder="1"/>
    <xf numFmtId="0" fontId="24" fillId="0" borderId="0" xfId="0" applyFont="1" applyBorder="1"/>
    <xf numFmtId="166" fontId="0" fillId="0" borderId="0" xfId="0" applyNumberFormat="1" applyFill="1"/>
    <xf numFmtId="167" fontId="0" fillId="0" borderId="0" xfId="0" applyNumberFormat="1" applyFill="1"/>
    <xf numFmtId="167" fontId="8" fillId="0" borderId="0" xfId="0" applyNumberFormat="1" applyFont="1" applyFill="1" applyBorder="1"/>
    <xf numFmtId="0" fontId="25" fillId="0" borderId="0" xfId="0" applyFont="1" applyFill="1" applyBorder="1"/>
    <xf numFmtId="164" fontId="23" fillId="0" borderId="0" xfId="0" applyNumberFormat="1" applyFont="1" applyFill="1" applyBorder="1" applyAlignment="1">
      <alignment horizontal="right"/>
    </xf>
    <xf numFmtId="166" fontId="23" fillId="8" borderId="4" xfId="0" applyNumberFormat="1" applyFont="1" applyFill="1" applyBorder="1" applyAlignment="1">
      <alignment horizontal="left"/>
    </xf>
    <xf numFmtId="164" fontId="23" fillId="8" borderId="5" xfId="0" applyNumberFormat="1" applyFont="1" applyFill="1" applyBorder="1" applyAlignment="1">
      <alignment horizontal="right"/>
    </xf>
    <xf numFmtId="0" fontId="25" fillId="8" borderId="6" xfId="0" applyFont="1" applyFill="1" applyBorder="1"/>
    <xf numFmtId="166" fontId="23" fillId="8" borderId="7" xfId="0" applyNumberFormat="1" applyFont="1" applyFill="1" applyBorder="1"/>
    <xf numFmtId="0" fontId="25" fillId="6" borderId="8" xfId="0" applyFont="1" applyFill="1" applyBorder="1"/>
    <xf numFmtId="166" fontId="23" fillId="6" borderId="9" xfId="0" applyNumberFormat="1" applyFont="1" applyFill="1" applyBorder="1"/>
    <xf numFmtId="0" fontId="25" fillId="8" borderId="8" xfId="0" applyFont="1" applyFill="1" applyBorder="1"/>
    <xf numFmtId="0" fontId="25" fillId="7" borderId="8" xfId="0" applyFont="1" applyFill="1" applyBorder="1"/>
    <xf numFmtId="2" fontId="26" fillId="7" borderId="9" xfId="0" applyNumberFormat="1" applyFont="1" applyFill="1" applyBorder="1"/>
    <xf numFmtId="164" fontId="23" fillId="8" borderId="7" xfId="0" applyNumberFormat="1" applyFont="1" applyFill="1" applyBorder="1" applyAlignment="1">
      <alignment horizontal="right"/>
    </xf>
    <xf numFmtId="0" fontId="25" fillId="8" borderId="10" xfId="0" applyFont="1" applyFill="1" applyBorder="1"/>
    <xf numFmtId="164" fontId="23" fillId="8" borderId="11" xfId="0" applyNumberFormat="1" applyFont="1" applyFill="1" applyBorder="1"/>
    <xf numFmtId="0" fontId="25" fillId="8" borderId="12" xfId="0" applyFont="1" applyFill="1" applyBorder="1"/>
    <xf numFmtId="164" fontId="23" fillId="8" borderId="13" xfId="0" applyNumberFormat="1" applyFont="1" applyFill="1" applyBorder="1" applyAlignment="1">
      <alignment horizontal="right"/>
    </xf>
    <xf numFmtId="0" fontId="25" fillId="6" borderId="12" xfId="0" applyFont="1" applyFill="1" applyBorder="1"/>
    <xf numFmtId="0" fontId="25" fillId="6" borderId="6" xfId="0" applyFont="1" applyFill="1" applyBorder="1"/>
    <xf numFmtId="0" fontId="1" fillId="0" borderId="0" xfId="0" applyFont="1" applyBorder="1" applyAlignment="1">
      <alignment horizontal="center"/>
    </xf>
    <xf numFmtId="164" fontId="23" fillId="8" borderId="5" xfId="0" applyNumberFormat="1" applyFont="1" applyFill="1" applyBorder="1" applyAlignment="1">
      <alignment horizontal="center"/>
    </xf>
    <xf numFmtId="166" fontId="23" fillId="8" borderId="7" xfId="0" applyNumberFormat="1" applyFont="1" applyFill="1" applyBorder="1" applyAlignment="1">
      <alignment horizontal="center"/>
    </xf>
    <xf numFmtId="166" fontId="23" fillId="6" borderId="9" xfId="0" applyNumberFormat="1" applyFont="1" applyFill="1" applyBorder="1" applyAlignment="1">
      <alignment horizontal="center"/>
    </xf>
    <xf numFmtId="164" fontId="23" fillId="8" borderId="11" xfId="0" applyNumberFormat="1" applyFont="1" applyFill="1" applyBorder="1" applyAlignment="1">
      <alignment horizontal="center"/>
    </xf>
    <xf numFmtId="2" fontId="26" fillId="7" borderId="9" xfId="0" applyNumberFormat="1" applyFont="1" applyFill="1" applyBorder="1" applyAlignment="1">
      <alignment horizontal="center"/>
    </xf>
    <xf numFmtId="2" fontId="26" fillId="7" borderId="13" xfId="0" applyNumberFormat="1" applyFont="1" applyFill="1" applyBorder="1" applyAlignment="1">
      <alignment horizontal="center"/>
    </xf>
    <xf numFmtId="2" fontId="26" fillId="7" borderId="7" xfId="0" applyNumberFormat="1" applyFont="1" applyFill="1" applyBorder="1" applyAlignment="1">
      <alignment horizontal="center"/>
    </xf>
    <xf numFmtId="164" fontId="23" fillId="8" borderId="9" xfId="0" applyNumberFormat="1" applyFont="1" applyFill="1" applyBorder="1" applyAlignment="1">
      <alignment horizontal="center"/>
    </xf>
    <xf numFmtId="164" fontId="23" fillId="8" borderId="7" xfId="0" applyNumberFormat="1" applyFont="1" applyFill="1" applyBorder="1" applyAlignment="1">
      <alignment horizontal="center"/>
    </xf>
    <xf numFmtId="164" fontId="23" fillId="8" borderId="13" xfId="0" applyNumberFormat="1" applyFont="1" applyFill="1" applyBorder="1" applyAlignment="1">
      <alignment horizontal="center"/>
    </xf>
    <xf numFmtId="0" fontId="23" fillId="0" borderId="0" xfId="0" applyFont="1"/>
    <xf numFmtId="2" fontId="24" fillId="0" borderId="0" xfId="0" applyNumberFormat="1" applyFont="1"/>
    <xf numFmtId="0" fontId="24" fillId="6" borderId="0" xfId="0" applyFont="1" applyFill="1"/>
    <xf numFmtId="2" fontId="24" fillId="6" borderId="0" xfId="0" applyNumberFormat="1" applyFont="1" applyFill="1"/>
    <xf numFmtId="166" fontId="27" fillId="0" borderId="0" xfId="0" applyNumberFormat="1" applyFont="1" applyFill="1" applyBorder="1"/>
    <xf numFmtId="169" fontId="0" fillId="0" borderId="0" xfId="0" applyNumberFormat="1" applyFill="1" applyBorder="1"/>
    <xf numFmtId="0" fontId="1" fillId="5" borderId="14" xfId="0" applyFont="1" applyFill="1" applyBorder="1" applyAlignment="1">
      <alignment horizontal="center"/>
    </xf>
    <xf numFmtId="166" fontId="28" fillId="3" borderId="0" xfId="0" applyNumberFormat="1" applyFont="1" applyFill="1" applyBorder="1"/>
    <xf numFmtId="0" fontId="8" fillId="9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Symbol"/>
              </a:rPr>
              <a:t>Y</a:t>
            </a:r>
            <a:r>
              <a:rPr lang="en-US" sz="18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TLP</a:t>
            </a:r>
          </a:p>
        </c:rich>
      </c:tx>
      <c:layout>
        <c:manualLayout>
          <c:xMode val="edge"/>
          <c:yMode val="edge"/>
          <c:x val="0.47982067458958944"/>
          <c:y val="6.54208441336137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879903439951722E-2"/>
          <c:y val="0.13651498335183132"/>
          <c:w val="0.84550392275196129"/>
          <c:h val="0.6825749167591566"/>
        </c:manualLayout>
      </c:layout>
      <c:scatterChart>
        <c:scatterStyle val="lineMarker"/>
        <c:varyColors val="0"/>
        <c:ser>
          <c:idx val="0"/>
          <c:order val="0"/>
          <c:spPr>
            <a:ln w="3175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'1'!$G$10:$G$15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'1'!$B$10:$B$15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0F-43E1-9858-B0CDE4FB68A3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6"/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forward val="1"/>
            <c:backward val="10"/>
            <c:dispRSqr val="1"/>
            <c:dispEq val="1"/>
            <c:trendlineLbl>
              <c:layout>
                <c:manualLayout>
                  <c:x val="-3.6689594704260559E-2"/>
                  <c:y val="-0.29325454938381806"/>
                </c:manualLayout>
              </c:layout>
              <c:numFmt formatCode="#,##0.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'1'!$G$15:$G$20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'1'!$B$15:$B$20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0F-43E1-9858-B0CDE4FB6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74528"/>
        <c:axId val="92376448"/>
      </c:scatterChart>
      <c:valAx>
        <c:axId val="92374528"/>
        <c:scaling>
          <c:orientation val="minMax"/>
          <c:max val="30.1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100-RWC (%)</a:t>
                </a:r>
              </a:p>
            </c:rich>
          </c:tx>
          <c:layout>
            <c:manualLayout>
              <c:xMode val="edge"/>
              <c:yMode val="edge"/>
              <c:x val="0.4304933622427633"/>
              <c:y val="0.8971989370893858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2376448"/>
        <c:crosses val="autoZero"/>
        <c:crossBetween val="midCat"/>
      </c:valAx>
      <c:valAx>
        <c:axId val="92376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1/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Symbol"/>
                    <a:cs typeface="Calibri"/>
                  </a:rPr>
                  <a:t>Y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 (MPa</a:t>
                </a:r>
                <a:r>
                  <a:rPr lang="en-US" sz="1200" b="1" i="0" u="none" strike="noStrike" baseline="30000">
                    <a:solidFill>
                      <a:srgbClr val="000000"/>
                    </a:solidFill>
                    <a:latin typeface="Calibri"/>
                    <a:cs typeface="Calibri"/>
                  </a:rPr>
                  <a:t>-1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13228715975720429"/>
              <c:y val="0.2398761024437162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237452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3" l="0.70000000000000062" r="0.70000000000000062" t="0.75000000000000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318682059166202E-2"/>
          <c:y val="0.25481877638112482"/>
          <c:w val="0.7350658673217676"/>
          <c:h val="0.7098786828422877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'1'!$D$10:$D$20</c:f>
              <c:numCache>
                <c:formatCode>0.0000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'1'!$A$10:$A$20</c:f>
              <c:numCache>
                <c:formatCode>0.000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B-4F5B-8030-10985EB45BFE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'1'!$D$15:$D$20</c:f>
              <c:numCache>
                <c:formatCode>0.0000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'1'!$A$15:$A$20</c:f>
              <c:numCache>
                <c:formatCode>0.000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B-4F5B-8030-10985EB45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72832"/>
        <c:axId val="92474752"/>
      </c:scatterChart>
      <c:valAx>
        <c:axId val="92472832"/>
        <c:scaling>
          <c:orientation val="minMax"/>
          <c:min val="1.25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Mass of water (g)</a:t>
                </a:r>
              </a:p>
            </c:rich>
          </c:tx>
          <c:layout>
            <c:manualLayout>
              <c:xMode val="edge"/>
              <c:yMode val="edge"/>
              <c:x val="0.28831200395893242"/>
              <c:y val="3.3950740677539157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2474752"/>
        <c:crosses val="autoZero"/>
        <c:crossBetween val="midCat"/>
      </c:valAx>
      <c:valAx>
        <c:axId val="92474752"/>
        <c:scaling>
          <c:orientation val="minMax"/>
          <c:min val="-2.6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Leaf water potential (MPa)</a:t>
                </a:r>
              </a:p>
            </c:rich>
          </c:tx>
          <c:layout>
            <c:manualLayout>
              <c:xMode val="edge"/>
              <c:yMode val="edge"/>
              <c:x val="0.88831275565494638"/>
              <c:y val="0.3086428902269569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2472832"/>
        <c:crossesAt val="1.2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 orientation="landscape" horizontalDpi="200" verticalDpi="200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Symbol"/>
              </a:rPr>
              <a:t>Y</a:t>
            </a:r>
            <a:r>
              <a:rPr lang="en-US" sz="18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TLP</a:t>
            </a:r>
          </a:p>
        </c:rich>
      </c:tx>
      <c:layout>
        <c:manualLayout>
          <c:xMode val="edge"/>
          <c:yMode val="edge"/>
          <c:x val="0.47982067458958944"/>
          <c:y val="6.54208441336137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879903439951722E-2"/>
          <c:y val="0.13651498335183132"/>
          <c:w val="0.84550392275196129"/>
          <c:h val="0.6825749167591566"/>
        </c:manualLayout>
      </c:layout>
      <c:scatterChart>
        <c:scatterStyle val="lineMarker"/>
        <c:varyColors val="0"/>
        <c:ser>
          <c:idx val="0"/>
          <c:order val="0"/>
          <c:spPr>
            <a:ln w="3175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' 2'!$G$9:$G$17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' 2'!$B$9:$B$17</c:f>
              <c:numCache>
                <c:formatCode>0.0000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65-4340-9E04-BDECA69B1DF3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6"/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forward val="1"/>
            <c:backward val="10"/>
            <c:dispRSqr val="1"/>
            <c:dispEq val="1"/>
            <c:trendlineLbl>
              <c:layout>
                <c:manualLayout>
                  <c:x val="0.12228428845497451"/>
                  <c:y val="-0.28328283459059861"/>
                </c:manualLayout>
              </c:layout>
              <c:numFmt formatCode="#,##0.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' 2'!$G$15:$G$19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 2'!$B$15:$B$19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65-4340-9E04-BDECA69B1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54976"/>
        <c:axId val="112256896"/>
      </c:scatterChart>
      <c:valAx>
        <c:axId val="112254976"/>
        <c:scaling>
          <c:orientation val="minMax"/>
          <c:min val="0.45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100-RWC (%)</a:t>
                </a:r>
              </a:p>
            </c:rich>
          </c:tx>
          <c:layout>
            <c:manualLayout>
              <c:xMode val="edge"/>
              <c:yMode val="edge"/>
              <c:x val="0.4304933622427633"/>
              <c:y val="0.8971989370893858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2256896"/>
        <c:crosses val="autoZero"/>
        <c:crossBetween val="midCat"/>
      </c:valAx>
      <c:valAx>
        <c:axId val="112256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1/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Symbol"/>
                    <a:cs typeface="Calibri"/>
                  </a:rPr>
                  <a:t>Y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 (MPa</a:t>
                </a:r>
                <a:r>
                  <a:rPr lang="en-US" sz="1200" b="1" i="0" u="none" strike="noStrike" baseline="30000">
                    <a:solidFill>
                      <a:srgbClr val="000000"/>
                    </a:solidFill>
                    <a:latin typeface="Calibri"/>
                    <a:cs typeface="Calibri"/>
                  </a:rPr>
                  <a:t>-1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13228715975720429"/>
              <c:y val="0.2398761024437162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225497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3" l="0.70000000000000062" r="0.70000000000000062" t="0.75000000000000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350632790334414E-2"/>
          <c:y val="0.20294775547314528"/>
          <c:w val="0.67824413827515484"/>
          <c:h val="0.6802128466132214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 2'!$D$9:$D$19</c:f>
              <c:numCache>
                <c:formatCode>0.0000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 2'!$A$9:$A$19</c:f>
              <c:numCache>
                <c:formatCode>0.000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D-41C6-82D4-0AC176B5753A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 2'!$D$15:$D$19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 2'!$A$15:$A$19</c:f>
              <c:numCache>
                <c:formatCode>0.000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1D-41C6-82D4-0AC176B57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12832"/>
        <c:axId val="142714752"/>
      </c:scatterChart>
      <c:valAx>
        <c:axId val="142712832"/>
        <c:scaling>
          <c:orientation val="minMax"/>
          <c:min val="0.65000000000000013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Mass of water (g)</a:t>
                </a:r>
              </a:p>
            </c:rich>
          </c:tx>
          <c:layout>
            <c:manualLayout>
              <c:xMode val="edge"/>
              <c:yMode val="edge"/>
              <c:x val="0.28831200395893242"/>
              <c:y val="3.3950740677539157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714752"/>
        <c:crosses val="autoZero"/>
        <c:crossBetween val="midCat"/>
      </c:valAx>
      <c:valAx>
        <c:axId val="142714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Leaf water potential (MPa)</a:t>
                </a:r>
              </a:p>
            </c:rich>
          </c:tx>
          <c:layout>
            <c:manualLayout>
              <c:xMode val="edge"/>
              <c:yMode val="edge"/>
              <c:x val="0.88831275565494638"/>
              <c:y val="0.3086428902269569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712832"/>
        <c:crossesAt val="1.2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 orientation="landscape" horizontalDpi="200" verticalDpi="200"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Symbol"/>
              </a:rPr>
              <a:t>Y</a:t>
            </a:r>
            <a:r>
              <a:rPr lang="en-US" sz="18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TLP</a:t>
            </a:r>
          </a:p>
        </c:rich>
      </c:tx>
      <c:layout>
        <c:manualLayout>
          <c:xMode val="edge"/>
          <c:yMode val="edge"/>
          <c:x val="0.47982067458958944"/>
          <c:y val="6.54208441336137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879903439951722E-2"/>
          <c:y val="0.13651498335183132"/>
          <c:w val="0.84550392275196129"/>
          <c:h val="0.6825749167591566"/>
        </c:manualLayout>
      </c:layout>
      <c:scatterChart>
        <c:scatterStyle val="lineMarker"/>
        <c:varyColors val="0"/>
        <c:ser>
          <c:idx val="0"/>
          <c:order val="0"/>
          <c:spPr>
            <a:ln w="3175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'3'!$G$9:$G$17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'3'!$B$9:$B$17</c:f>
              <c:numCache>
                <c:formatCode>0.0000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7D-49FB-89ED-46D8992CCC9A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6"/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forward val="1"/>
            <c:backward val="10"/>
            <c:dispRSqr val="1"/>
            <c:dispEq val="1"/>
            <c:trendlineLbl>
              <c:layout>
                <c:manualLayout>
                  <c:x val="0.12228428845497451"/>
                  <c:y val="-0.28328283459059861"/>
                </c:manualLayout>
              </c:layout>
              <c:numFmt formatCode="#,##0.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'3'!$G$15:$G$18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'3'!$B$15:$B$18</c:f>
              <c:numCache>
                <c:formatCode>0.0000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7D-49FB-89ED-46D8992CC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54976"/>
        <c:axId val="112256896"/>
      </c:scatterChart>
      <c:valAx>
        <c:axId val="112254976"/>
        <c:scaling>
          <c:orientation val="minMax"/>
          <c:max val="28"/>
          <c:min val="0.8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100-RWC (%)</a:t>
                </a:r>
              </a:p>
            </c:rich>
          </c:tx>
          <c:layout>
            <c:manualLayout>
              <c:xMode val="edge"/>
              <c:yMode val="edge"/>
              <c:x val="0.4304933622427633"/>
              <c:y val="0.8971989370893858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2256896"/>
        <c:crosses val="autoZero"/>
        <c:crossBetween val="midCat"/>
      </c:valAx>
      <c:valAx>
        <c:axId val="112256896"/>
        <c:scaling>
          <c:orientation val="minMax"/>
          <c:min val="0.56000000000000005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1/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Symbol"/>
                    <a:cs typeface="Calibri"/>
                  </a:rPr>
                  <a:t>Y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 (MPa</a:t>
                </a:r>
                <a:r>
                  <a:rPr lang="en-US" sz="1200" b="1" i="0" u="none" strike="noStrike" baseline="30000">
                    <a:solidFill>
                      <a:srgbClr val="000000"/>
                    </a:solidFill>
                    <a:latin typeface="Calibri"/>
                    <a:cs typeface="Calibri"/>
                  </a:rPr>
                  <a:t>-1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13228715975720429"/>
              <c:y val="0.2398761024437162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225497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3" l="0.70000000000000062" r="0.70000000000000062" t="0.75000000000000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350747300541779E-2"/>
          <c:y val="0.20292106815736713"/>
          <c:w val="0.7350658673217676"/>
          <c:h val="0.7098786828422877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'3'!$D$9:$D$18</c:f>
              <c:numCache>
                <c:formatCode>0.0000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'3'!$A$9:$A$18</c:f>
              <c:numCache>
                <c:formatCode>0.000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3E-4A54-8BDA-D0AB7D59A01A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'3'!$D$15:$D$18</c:f>
              <c:numCache>
                <c:formatCode>0.0000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'3'!$A$15:$A$18</c:f>
              <c:numCache>
                <c:formatCode>0.000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3E-4A54-8BDA-D0AB7D59A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12832"/>
        <c:axId val="142714752"/>
      </c:scatterChart>
      <c:valAx>
        <c:axId val="142712832"/>
        <c:scaling>
          <c:orientation val="minMax"/>
          <c:min val="0.2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Mass of water (g)</a:t>
                </a:r>
              </a:p>
            </c:rich>
          </c:tx>
          <c:layout>
            <c:manualLayout>
              <c:xMode val="edge"/>
              <c:yMode val="edge"/>
              <c:x val="0.28831200395893242"/>
              <c:y val="3.3950740677539157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714752"/>
        <c:crosses val="autoZero"/>
        <c:crossBetween val="midCat"/>
      </c:valAx>
      <c:valAx>
        <c:axId val="142714752"/>
        <c:scaling>
          <c:orientation val="minMax"/>
          <c:min val="-2.2000000000000002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Leaf water potential (MPa)</a:t>
                </a:r>
              </a:p>
            </c:rich>
          </c:tx>
          <c:layout>
            <c:manualLayout>
              <c:xMode val="edge"/>
              <c:yMode val="edge"/>
              <c:x val="0.88831275565494638"/>
              <c:y val="0.3086428902269569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712832"/>
        <c:crossesAt val="1.2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 orientation="landscape" horizontalDpi="200" verticalDpi="200"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Symbol"/>
              </a:rPr>
              <a:t>Y</a:t>
            </a:r>
            <a:r>
              <a:rPr lang="en-US" sz="18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TLP</a:t>
            </a:r>
          </a:p>
        </c:rich>
      </c:tx>
      <c:layout>
        <c:manualLayout>
          <c:xMode val="edge"/>
          <c:yMode val="edge"/>
          <c:x val="0.47982067458958944"/>
          <c:y val="6.54208441336137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416005754359184E-2"/>
          <c:y val="0.13651508203632717"/>
          <c:w val="0.84550392275196129"/>
          <c:h val="0.6825749167591566"/>
        </c:manualLayout>
      </c:layout>
      <c:scatterChart>
        <c:scatterStyle val="lineMarker"/>
        <c:varyColors val="0"/>
        <c:ser>
          <c:idx val="0"/>
          <c:order val="0"/>
          <c:spPr>
            <a:ln w="3175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'4'!$G$9:$G$18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'4'!$B$9:$B$18</c:f>
              <c:numCache>
                <c:formatCode>0.0000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00-43B2-A97B-9FA03A55E741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6"/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forward val="1"/>
            <c:backward val="10"/>
            <c:dispRSqr val="1"/>
            <c:dispEq val="1"/>
            <c:trendlineLbl>
              <c:layout>
                <c:manualLayout>
                  <c:x val="0.12228428845497451"/>
                  <c:y val="-0.28328283459059861"/>
                </c:manualLayout>
              </c:layout>
              <c:numFmt formatCode="#,##0.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'4'!$G$15:$G$19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'4'!$B$15:$B$19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00-43B2-A97B-9FA03A5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54976"/>
        <c:axId val="112256896"/>
      </c:scatterChart>
      <c:valAx>
        <c:axId val="112254976"/>
        <c:scaling>
          <c:orientation val="minMax"/>
          <c:max val="24"/>
          <c:min val="9.0000000000000024E-2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100-RWC (%)</a:t>
                </a:r>
              </a:p>
            </c:rich>
          </c:tx>
          <c:layout>
            <c:manualLayout>
              <c:xMode val="edge"/>
              <c:yMode val="edge"/>
              <c:x val="0.4304933622427633"/>
              <c:y val="0.8971989370893858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2256896"/>
        <c:crosses val="autoZero"/>
        <c:crossBetween val="midCat"/>
      </c:valAx>
      <c:valAx>
        <c:axId val="112256896"/>
        <c:scaling>
          <c:orientation val="minMax"/>
          <c:min val="0.45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1/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Symbol"/>
                    <a:cs typeface="Calibri"/>
                  </a:rPr>
                  <a:t>Y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 (MPa</a:t>
                </a:r>
                <a:r>
                  <a:rPr lang="en-US" sz="1200" b="1" i="0" u="none" strike="noStrike" baseline="30000">
                    <a:solidFill>
                      <a:srgbClr val="000000"/>
                    </a:solidFill>
                    <a:latin typeface="Calibri"/>
                    <a:cs typeface="Calibri"/>
                  </a:rPr>
                  <a:t>-1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13228715975720429"/>
              <c:y val="0.2398761024437162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225497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3" l="0.70000000000000062" r="0.70000000000000062" t="0.750000000000003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350711940330805E-2"/>
          <c:y val="0.1944450305176704"/>
          <c:w val="0.7350658673217676"/>
          <c:h val="0.7098786828422877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'4'!$D$9:$D$19</c:f>
              <c:numCache>
                <c:formatCode>0.0000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'4'!$A$9:$A$19</c:f>
              <c:numCache>
                <c:formatCode>0.000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34-413D-927F-82959976C44B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'4'!$D$15:$D$19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'4'!$A$15:$A$19</c:f>
              <c:numCache>
                <c:formatCode>0.000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34-413D-927F-82959976C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12832"/>
        <c:axId val="142714752"/>
      </c:scatterChart>
      <c:valAx>
        <c:axId val="142712832"/>
        <c:scaling>
          <c:orientation val="minMax"/>
          <c:min val="0.65000000000000013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Mass of water (g)</a:t>
                </a:r>
              </a:p>
            </c:rich>
          </c:tx>
          <c:layout>
            <c:manualLayout>
              <c:xMode val="edge"/>
              <c:yMode val="edge"/>
              <c:x val="0.28831200395893242"/>
              <c:y val="3.3950740677539157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714752"/>
        <c:crosses val="autoZero"/>
        <c:crossBetween val="midCat"/>
      </c:valAx>
      <c:valAx>
        <c:axId val="142714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Leaf water potential (MPa)</a:t>
                </a:r>
              </a:p>
            </c:rich>
          </c:tx>
          <c:layout>
            <c:manualLayout>
              <c:xMode val="edge"/>
              <c:yMode val="edge"/>
              <c:x val="0.88831275565494638"/>
              <c:y val="0.3086428902269569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712832"/>
        <c:crossesAt val="1.2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 orientation="landscape" horizontalDpi="200" verticalDpi="200"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Symbol"/>
              </a:rPr>
              <a:t>Y</a:t>
            </a:r>
            <a:r>
              <a:rPr lang="en-US" sz="18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TLP</a:t>
            </a:r>
          </a:p>
        </c:rich>
      </c:tx>
      <c:layout>
        <c:manualLayout>
          <c:xMode val="edge"/>
          <c:yMode val="edge"/>
          <c:x val="0.47982067458958944"/>
          <c:y val="6.54208441336137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879903439951722E-2"/>
          <c:y val="0.13651498335183132"/>
          <c:w val="0.84550392275196129"/>
          <c:h val="0.6825749167591566"/>
        </c:manualLayout>
      </c:layout>
      <c:scatterChart>
        <c:scatterStyle val="lineMarker"/>
        <c:varyColors val="0"/>
        <c:ser>
          <c:idx val="0"/>
          <c:order val="0"/>
          <c:spPr>
            <a:ln w="3175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'5'!$G$10:$G$19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'5'!$B$10:$B$19</c:f>
              <c:numCache>
                <c:formatCode>0.0000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C1-48B7-9680-4D33EA440C67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6"/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forward val="1"/>
            <c:backward val="10"/>
            <c:dispRSqr val="1"/>
            <c:dispEq val="1"/>
            <c:trendlineLbl>
              <c:layout>
                <c:manualLayout>
                  <c:x val="0.12228428845497451"/>
                  <c:y val="-0.28328283459059861"/>
                </c:manualLayout>
              </c:layout>
              <c:numFmt formatCode="#,##0.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'5'!$G$16:$G$20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'5'!$B$16:$B$20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C1-48B7-9680-4D33EA440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54976"/>
        <c:axId val="112256896"/>
      </c:scatterChart>
      <c:valAx>
        <c:axId val="112254976"/>
        <c:scaling>
          <c:orientation val="minMax"/>
          <c:min val="0.21000000000000002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100-RWC (%)</a:t>
                </a:r>
              </a:p>
            </c:rich>
          </c:tx>
          <c:layout>
            <c:manualLayout>
              <c:xMode val="edge"/>
              <c:yMode val="edge"/>
              <c:x val="0.4304933622427633"/>
              <c:y val="0.8971989370893858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2256896"/>
        <c:crosses val="autoZero"/>
        <c:crossBetween val="midCat"/>
      </c:valAx>
      <c:valAx>
        <c:axId val="112256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1/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Symbol"/>
                    <a:cs typeface="Calibri"/>
                  </a:rPr>
                  <a:t>Y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 (MPa</a:t>
                </a:r>
                <a:r>
                  <a:rPr lang="en-US" sz="1200" b="1" i="0" u="none" strike="noStrike" baseline="30000">
                    <a:solidFill>
                      <a:srgbClr val="000000"/>
                    </a:solidFill>
                    <a:latin typeface="Calibri"/>
                    <a:cs typeface="Calibri"/>
                  </a:rPr>
                  <a:t>-1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13228715975720429"/>
              <c:y val="0.2398761024437162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225497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3" l="0.70000000000000062" r="0.70000000000000062" t="0.750000000000003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350711940330805E-2"/>
          <c:y val="0.1944450305176704"/>
          <c:w val="0.7350658673217676"/>
          <c:h val="0.7098786828422877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'5'!$D$9:$D$20</c:f>
              <c:numCache>
                <c:formatCode>0.0000</c:formatCode>
                <c:ptCount val="1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'5'!$A$9:$A$20</c:f>
              <c:numCache>
                <c:formatCode>0.000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21-4176-AD86-218238FD4E55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'5'!$D$16:$D$20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'5'!$A$16:$A$20</c:f>
              <c:numCache>
                <c:formatCode>0.000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21-4176-AD86-218238FD4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12832"/>
        <c:axId val="142714752"/>
      </c:scatterChart>
      <c:valAx>
        <c:axId val="142712832"/>
        <c:scaling>
          <c:orientation val="minMax"/>
          <c:min val="0.30000000000000004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Mass of water (g)</a:t>
                </a:r>
              </a:p>
            </c:rich>
          </c:tx>
          <c:layout>
            <c:manualLayout>
              <c:xMode val="edge"/>
              <c:yMode val="edge"/>
              <c:x val="0.28831200395893242"/>
              <c:y val="3.3950740677539157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714752"/>
        <c:crosses val="autoZero"/>
        <c:crossBetween val="midCat"/>
      </c:valAx>
      <c:valAx>
        <c:axId val="142714752"/>
        <c:scaling>
          <c:orientation val="minMax"/>
          <c:min val="-2.5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Leaf water potential (MPa)</a:t>
                </a:r>
              </a:p>
            </c:rich>
          </c:tx>
          <c:layout>
            <c:manualLayout>
              <c:xMode val="edge"/>
              <c:yMode val="edge"/>
              <c:x val="0.88831275565494638"/>
              <c:y val="0.3086428902269569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712832"/>
        <c:crossesAt val="1.2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 orientation="landscape" horizontalDpi="200" verticalDpi="200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Symbol"/>
              </a:rPr>
              <a:t>Y</a:t>
            </a:r>
            <a:r>
              <a:rPr lang="en-US" sz="18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TLP</a:t>
            </a:r>
          </a:p>
        </c:rich>
      </c:tx>
      <c:layout>
        <c:manualLayout>
          <c:xMode val="edge"/>
          <c:yMode val="edge"/>
          <c:x val="0.47982067458958944"/>
          <c:y val="6.54208441336137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879903439951722E-2"/>
          <c:y val="0.13651498335183132"/>
          <c:w val="0.84550392275196129"/>
          <c:h val="0.6825749167591566"/>
        </c:manualLayout>
      </c:layout>
      <c:scatterChart>
        <c:scatterStyle val="lineMarker"/>
        <c:varyColors val="0"/>
        <c:ser>
          <c:idx val="0"/>
          <c:order val="0"/>
          <c:spPr>
            <a:ln w="3175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'6'!$G$9:$G$18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'6'!$B$9:$B$18</c:f>
              <c:numCache>
                <c:formatCode>0.0000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09-4376-A7C9-E15514B8D0C6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6"/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forward val="1"/>
            <c:backward val="10"/>
            <c:dispRSqr val="1"/>
            <c:dispEq val="1"/>
            <c:trendlineLbl>
              <c:layout>
                <c:manualLayout>
                  <c:x val="0.12228428845497451"/>
                  <c:y val="-0.28328283459059861"/>
                </c:manualLayout>
              </c:layout>
              <c:numFmt formatCode="#,##0.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'6'!$G$15:$G$18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'6'!$B$15:$B$18</c:f>
              <c:numCache>
                <c:formatCode>0.0000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09-4376-A7C9-E15514B8D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54976"/>
        <c:axId val="112256896"/>
      </c:scatterChart>
      <c:valAx>
        <c:axId val="112254976"/>
        <c:scaling>
          <c:orientation val="minMax"/>
          <c:min val="0.23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100-RWC (%)</a:t>
                </a:r>
              </a:p>
            </c:rich>
          </c:tx>
          <c:layout>
            <c:manualLayout>
              <c:xMode val="edge"/>
              <c:yMode val="edge"/>
              <c:x val="0.4304933622427633"/>
              <c:y val="0.8971989370893858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2256896"/>
        <c:crosses val="autoZero"/>
        <c:crossBetween val="midCat"/>
      </c:valAx>
      <c:valAx>
        <c:axId val="112256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1/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Symbol"/>
                    <a:cs typeface="Calibri"/>
                  </a:rPr>
                  <a:t>Y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 (MPa</a:t>
                </a:r>
                <a:r>
                  <a:rPr lang="en-US" sz="1200" b="1" i="0" u="none" strike="noStrike" baseline="30000">
                    <a:solidFill>
                      <a:srgbClr val="000000"/>
                    </a:solidFill>
                    <a:latin typeface="Calibri"/>
                    <a:cs typeface="Calibri"/>
                  </a:rPr>
                  <a:t>-1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13228715975720429"/>
              <c:y val="0.2398761024437162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" sourceLinked="0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225497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3" l="0.70000000000000062" r="0.70000000000000062" t="0.750000000000003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350711940330805E-2"/>
          <c:y val="0.1944450305176704"/>
          <c:w val="0.7350658673217676"/>
          <c:h val="0.7098786828422877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8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'6'!$D$9:$D$18</c:f>
              <c:numCache>
                <c:formatCode>0.0000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'6'!$A$9:$A$18</c:f>
              <c:numCache>
                <c:formatCode>0.000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BC4-AD25-A5E828AA4124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'6'!$D$15:$D$18</c:f>
              <c:numCache>
                <c:formatCode>0.0000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'6'!$A$15:$A$18</c:f>
              <c:numCache>
                <c:formatCode>0.000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BC4-AD25-A5E828AA4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12832"/>
        <c:axId val="142714752"/>
      </c:scatterChart>
      <c:valAx>
        <c:axId val="142712832"/>
        <c:scaling>
          <c:orientation val="minMax"/>
          <c:min val="1.45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Mass of water (g)</a:t>
                </a:r>
              </a:p>
            </c:rich>
          </c:tx>
          <c:layout>
            <c:manualLayout>
              <c:xMode val="edge"/>
              <c:yMode val="edge"/>
              <c:x val="0.28831200395893242"/>
              <c:y val="3.3950740677539157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714752"/>
        <c:crosses val="autoZero"/>
        <c:crossBetween val="midCat"/>
      </c:valAx>
      <c:valAx>
        <c:axId val="142714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Leaf water potential (MPa)</a:t>
                </a:r>
              </a:p>
            </c:rich>
          </c:tx>
          <c:layout>
            <c:manualLayout>
              <c:xMode val="edge"/>
              <c:yMode val="edge"/>
              <c:x val="0.88831275565494638"/>
              <c:y val="0.3086428902269569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712832"/>
        <c:crossesAt val="1.2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 orientation="landscape" horizontalDpi="200" verticalDpi="20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721985</xdr:colOff>
      <xdr:row>25</xdr:row>
      <xdr:rowOff>6047</xdr:rowOff>
    </xdr:from>
    <xdr:to>
      <xdr:col>10</xdr:col>
      <xdr:colOff>434623</xdr:colOff>
      <xdr:row>41</xdr:row>
      <xdr:rowOff>25097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8021C380-5CF7-4B55-A04A-1736980439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82550</xdr:colOff>
      <xdr:row>24</xdr:row>
      <xdr:rowOff>184150</xdr:rowOff>
    </xdr:from>
    <xdr:to>
      <xdr:col>5</xdr:col>
      <xdr:colOff>292100</xdr:colOff>
      <xdr:row>41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463EB9-9DDB-486E-BCED-333580BED9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0.00378</cdr:x>
      <cdr:y>0.88442</cdr:y>
    </cdr:from>
    <cdr:to>
      <cdr:x>0.91408</cdr:x>
      <cdr:y>1</cdr:y>
    </cdr:to>
    <cdr:sp macro="" textlink="">
      <cdr:nvSpPr>
        <cdr:cNvPr id="27361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955" y="2641958"/>
          <a:ext cx="4322917" cy="34526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AU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Plateau effect, and saturated water content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721985</xdr:colOff>
      <xdr:row>26</xdr:row>
      <xdr:rowOff>6046</xdr:rowOff>
    </xdr:from>
    <xdr:to>
      <xdr:col>10</xdr:col>
      <xdr:colOff>175847</xdr:colOff>
      <xdr:row>42</xdr:row>
      <xdr:rowOff>39077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38B60BCB-8960-4852-AFB3-8D78766B91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174381</xdr:rowOff>
    </xdr:from>
    <xdr:to>
      <xdr:col>5</xdr:col>
      <xdr:colOff>209550</xdr:colOff>
      <xdr:row>42</xdr:row>
      <xdr:rowOff>15631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78057E-9652-4DD6-AEF4-47BDEBF9CA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0.01295</cdr:x>
      <cdr:y>0.86928</cdr:y>
    </cdr:from>
    <cdr:to>
      <cdr:x>0.92325</cdr:x>
      <cdr:y>0.98486</cdr:y>
    </cdr:to>
    <cdr:sp macro="" textlink="">
      <cdr:nvSpPr>
        <cdr:cNvPr id="27361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2699381"/>
          <a:ext cx="3343237" cy="3525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AU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Plateau effect, and saturated water content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721985</xdr:colOff>
      <xdr:row>23</xdr:row>
      <xdr:rowOff>6046</xdr:rowOff>
    </xdr:from>
    <xdr:to>
      <xdr:col>10</xdr:col>
      <xdr:colOff>175847</xdr:colOff>
      <xdr:row>39</xdr:row>
      <xdr:rowOff>39077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99D9F61-DEB3-4687-802D-89127959C5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82550</xdr:colOff>
      <xdr:row>22</xdr:row>
      <xdr:rowOff>184150</xdr:rowOff>
    </xdr:from>
    <xdr:to>
      <xdr:col>5</xdr:col>
      <xdr:colOff>292100</xdr:colOff>
      <xdr:row>39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45B132-2F11-419A-B59B-84041B0EB4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0.01295</cdr:x>
      <cdr:y>0.86928</cdr:y>
    </cdr:from>
    <cdr:to>
      <cdr:x>0.92325</cdr:x>
      <cdr:y>0.98486</cdr:y>
    </cdr:to>
    <cdr:sp macro="" textlink="">
      <cdr:nvSpPr>
        <cdr:cNvPr id="27361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2699381"/>
          <a:ext cx="3343237" cy="3525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AU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Plateau effect, and saturated water content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721985</xdr:colOff>
      <xdr:row>23</xdr:row>
      <xdr:rowOff>6046</xdr:rowOff>
    </xdr:from>
    <xdr:to>
      <xdr:col>10</xdr:col>
      <xdr:colOff>175847</xdr:colOff>
      <xdr:row>39</xdr:row>
      <xdr:rowOff>39077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8EC45F96-C339-4172-9C1C-982B330911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82550</xdr:colOff>
      <xdr:row>22</xdr:row>
      <xdr:rowOff>184150</xdr:rowOff>
    </xdr:from>
    <xdr:to>
      <xdr:col>5</xdr:col>
      <xdr:colOff>292100</xdr:colOff>
      <xdr:row>39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E433BB-F9FF-4003-81C7-CA33C32425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0.01295</cdr:x>
      <cdr:y>0.86928</cdr:y>
    </cdr:from>
    <cdr:to>
      <cdr:x>0.92325</cdr:x>
      <cdr:y>0.98486</cdr:y>
    </cdr:to>
    <cdr:sp macro="" textlink="">
      <cdr:nvSpPr>
        <cdr:cNvPr id="27361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2699381"/>
          <a:ext cx="3343237" cy="3525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AU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Plateau effect, and saturated water content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692677</xdr:colOff>
      <xdr:row>23</xdr:row>
      <xdr:rowOff>181892</xdr:rowOff>
    </xdr:from>
    <xdr:to>
      <xdr:col>10</xdr:col>
      <xdr:colOff>146539</xdr:colOff>
      <xdr:row>40</xdr:row>
      <xdr:rowOff>29308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93EA50E1-A8BB-4EE4-A0CA-D78C36EA12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82550</xdr:colOff>
      <xdr:row>23</xdr:row>
      <xdr:rowOff>184150</xdr:rowOff>
    </xdr:from>
    <xdr:to>
      <xdr:col>5</xdr:col>
      <xdr:colOff>292100</xdr:colOff>
      <xdr:row>40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EBE2FE-7B81-48A5-A22A-CDDABAA7C6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0.01295</cdr:x>
      <cdr:y>0.86928</cdr:y>
    </cdr:from>
    <cdr:to>
      <cdr:x>0.92325</cdr:x>
      <cdr:y>0.98486</cdr:y>
    </cdr:to>
    <cdr:sp macro="" textlink="">
      <cdr:nvSpPr>
        <cdr:cNvPr id="27361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2699381"/>
          <a:ext cx="3343237" cy="3525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AU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Plateau effect, and saturated water content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721985</xdr:colOff>
      <xdr:row>23</xdr:row>
      <xdr:rowOff>6046</xdr:rowOff>
    </xdr:from>
    <xdr:to>
      <xdr:col>10</xdr:col>
      <xdr:colOff>175847</xdr:colOff>
      <xdr:row>39</xdr:row>
      <xdr:rowOff>39077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86643476-F3AA-4B18-8134-93ACC139C1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33704</xdr:colOff>
      <xdr:row>23</xdr:row>
      <xdr:rowOff>8305</xdr:rowOff>
    </xdr:from>
    <xdr:to>
      <xdr:col>5</xdr:col>
      <xdr:colOff>243254</xdr:colOff>
      <xdr:row>39</xdr:row>
      <xdr:rowOff>35170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51B795-FF8B-4C80-A5BB-88F43F7F15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0.01295</cdr:x>
      <cdr:y>0.86928</cdr:y>
    </cdr:from>
    <cdr:to>
      <cdr:x>0.92325</cdr:x>
      <cdr:y>0.98486</cdr:y>
    </cdr:to>
    <cdr:sp macro="" textlink="">
      <cdr:nvSpPr>
        <cdr:cNvPr id="27361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2699381"/>
          <a:ext cx="3343237" cy="3525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AU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Plateau effect, and saturated water content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D235-320F-4287-AF5F-3D8D1961D0A6}">
  <sheetPr>
    <tabColor theme="8" tint="0.39997558519241921"/>
  </sheetPr>
  <dimension ref="A1:O12"/>
  <sheetViews>
    <sheetView tabSelected="1" zoomScale="92" zoomScaleNormal="92" workbookViewId="0">
      <selection activeCell="A17" sqref="A17"/>
    </sheetView>
  </sheetViews>
  <sheetFormatPr defaultRowHeight="14.4" x14ac:dyDescent="0.3"/>
  <cols>
    <col min="1" max="1" width="9.33203125" bestFit="1" customWidth="1"/>
    <col min="2" max="3" width="9" bestFit="1" customWidth="1"/>
    <col min="4" max="4" width="10.77734375" bestFit="1" customWidth="1"/>
    <col min="5" max="5" width="7.5546875" bestFit="1" customWidth="1"/>
    <col min="6" max="6" width="12.33203125" bestFit="1" customWidth="1"/>
    <col min="7" max="7" width="11.77734375" bestFit="1" customWidth="1"/>
    <col min="8" max="8" width="8.77734375" bestFit="1" customWidth="1"/>
    <col min="9" max="9" width="7.77734375" bestFit="1" customWidth="1"/>
    <col min="10" max="10" width="12.44140625" bestFit="1" customWidth="1"/>
    <col min="11" max="11" width="13.6640625" bestFit="1" customWidth="1"/>
    <col min="12" max="12" width="11.44140625" bestFit="1" customWidth="1"/>
    <col min="13" max="13" width="12.5546875" bestFit="1" customWidth="1"/>
    <col min="14" max="14" width="27.88671875" bestFit="1" customWidth="1"/>
    <col min="15" max="15" width="9" bestFit="1" customWidth="1"/>
  </cols>
  <sheetData>
    <row r="1" spans="1:15" x14ac:dyDescent="0.3">
      <c r="A1" s="109" t="s">
        <v>90</v>
      </c>
      <c r="B1" s="109" t="s">
        <v>16</v>
      </c>
      <c r="C1" s="109" t="s">
        <v>18</v>
      </c>
      <c r="D1" s="109" t="s">
        <v>20</v>
      </c>
      <c r="E1" s="109" t="s">
        <v>22</v>
      </c>
      <c r="F1" s="109" t="s">
        <v>23</v>
      </c>
      <c r="G1" s="109" t="s">
        <v>25</v>
      </c>
      <c r="H1" s="109" t="s">
        <v>27</v>
      </c>
      <c r="I1" s="109" t="s">
        <v>29</v>
      </c>
      <c r="J1" s="109" t="s">
        <v>31</v>
      </c>
      <c r="K1" s="109" t="s">
        <v>33</v>
      </c>
      <c r="L1" s="109" t="s">
        <v>35</v>
      </c>
      <c r="M1" s="109" t="s">
        <v>37</v>
      </c>
      <c r="N1" s="109" t="s">
        <v>39</v>
      </c>
      <c r="O1" s="109" t="s">
        <v>88</v>
      </c>
    </row>
    <row r="2" spans="1:15" x14ac:dyDescent="0.3">
      <c r="A2" s="59">
        <v>1</v>
      </c>
      <c r="B2" s="59" t="e" cm="1">
        <f t="array" ref="B2:O2">TRANSPOSE('1'!$N$8:$N$21)</f>
        <v>#DIV/0!</v>
      </c>
      <c r="C2" s="110" t="e">
        <v>#DIV/0!</v>
      </c>
      <c r="D2" s="110" t="e">
        <v>#DIV/0!</v>
      </c>
      <c r="E2" s="110" t="e">
        <v>#DIV/0!</v>
      </c>
      <c r="F2" s="110" t="e">
        <v>#DIV/0!</v>
      </c>
      <c r="G2" s="110" t="e">
        <v>#DIV/0!</v>
      </c>
      <c r="H2" s="110" t="e">
        <v>#DIV/0!</v>
      </c>
      <c r="I2" s="110" t="e">
        <v>#DIV/0!</v>
      </c>
      <c r="J2" s="110" t="e">
        <v>#DIV/0!</v>
      </c>
      <c r="K2" s="110" t="e">
        <v>#DIV/0!</v>
      </c>
      <c r="L2" s="110" t="e">
        <v>#DIV/0!</v>
      </c>
      <c r="M2" s="110" t="e">
        <v>#DIV/0!</v>
      </c>
      <c r="N2" s="110" t="e">
        <v>#DIV/0!</v>
      </c>
      <c r="O2" s="59" t="e">
        <v>#DIV/0!</v>
      </c>
    </row>
    <row r="3" spans="1:15" x14ac:dyDescent="0.3">
      <c r="A3" s="59">
        <v>2</v>
      </c>
      <c r="B3" s="59" t="e" cm="1">
        <f t="array" ref="B3:O3">TRANSPOSE(' 2'!N7:N20)</f>
        <v>#DIV/0!</v>
      </c>
      <c r="C3" s="110" t="e">
        <v>#DIV/0!</v>
      </c>
      <c r="D3" s="110" t="e">
        <v>#DIV/0!</v>
      </c>
      <c r="E3" s="110" t="e">
        <v>#DIV/0!</v>
      </c>
      <c r="F3" s="110" t="e">
        <v>#DIV/0!</v>
      </c>
      <c r="G3" s="110" t="e">
        <v>#DIV/0!</v>
      </c>
      <c r="H3" s="110" t="e">
        <v>#DIV/0!</v>
      </c>
      <c r="I3" s="110" t="e">
        <v>#DIV/0!</v>
      </c>
      <c r="J3" s="110" t="e">
        <v>#DIV/0!</v>
      </c>
      <c r="K3" s="110" t="e">
        <v>#DIV/0!</v>
      </c>
      <c r="L3" s="110" t="e">
        <v>#DIV/0!</v>
      </c>
      <c r="M3" s="110" t="e">
        <v>#DIV/0!</v>
      </c>
      <c r="N3" s="110" t="e">
        <v>#DIV/0!</v>
      </c>
      <c r="O3" s="59" t="e">
        <v>#DIV/0!</v>
      </c>
    </row>
    <row r="4" spans="1:15" x14ac:dyDescent="0.3">
      <c r="A4" s="59">
        <v>3</v>
      </c>
      <c r="B4" s="59" t="e" cm="1">
        <f t="array" ref="B4:O4">TRANSPOSE('3'!$N$7:$N$20)</f>
        <v>#DIV/0!</v>
      </c>
      <c r="C4" s="110" t="e">
        <v>#DIV/0!</v>
      </c>
      <c r="D4" s="110" t="e">
        <v>#DIV/0!</v>
      </c>
      <c r="E4" s="110" t="e">
        <v>#DIV/0!</v>
      </c>
      <c r="F4" s="110" t="e">
        <v>#DIV/0!</v>
      </c>
      <c r="G4" s="110" t="e">
        <v>#DIV/0!</v>
      </c>
      <c r="H4" s="110" t="e">
        <v>#DIV/0!</v>
      </c>
      <c r="I4" s="110" t="e">
        <v>#DIV/0!</v>
      </c>
      <c r="J4" s="110" t="e">
        <v>#DIV/0!</v>
      </c>
      <c r="K4" s="110" t="e">
        <v>#DIV/0!</v>
      </c>
      <c r="L4" s="110" t="e">
        <v>#DIV/0!</v>
      </c>
      <c r="M4" s="110" t="e">
        <v>#DIV/0!</v>
      </c>
      <c r="N4" s="110" t="e">
        <v>#DIV/0!</v>
      </c>
      <c r="O4" s="59" t="e">
        <v>#DIV/0!</v>
      </c>
    </row>
    <row r="5" spans="1:15" x14ac:dyDescent="0.3">
      <c r="A5" s="59">
        <v>4</v>
      </c>
      <c r="B5" s="59" t="e" cm="1">
        <f t="array" ref="B5:O5">TRANSPOSE('4'!N7:N20)</f>
        <v>#DIV/0!</v>
      </c>
      <c r="C5" s="110" t="e">
        <v>#DIV/0!</v>
      </c>
      <c r="D5" s="110" t="e">
        <v>#DIV/0!</v>
      </c>
      <c r="E5" s="110" t="e">
        <v>#DIV/0!</v>
      </c>
      <c r="F5" s="110" t="e">
        <v>#DIV/0!</v>
      </c>
      <c r="G5" s="110" t="e">
        <v>#DIV/0!</v>
      </c>
      <c r="H5" s="110" t="e">
        <v>#DIV/0!</v>
      </c>
      <c r="I5" s="110" t="e">
        <v>#DIV/0!</v>
      </c>
      <c r="J5" s="110" t="e">
        <v>#DIV/0!</v>
      </c>
      <c r="K5" s="110" t="e">
        <v>#DIV/0!</v>
      </c>
      <c r="L5" s="110" t="e">
        <v>#DIV/0!</v>
      </c>
      <c r="M5" s="110" t="e">
        <v>#DIV/0!</v>
      </c>
      <c r="N5" s="110" t="e">
        <v>#DIV/0!</v>
      </c>
      <c r="O5" s="59" t="e">
        <v>#DIV/0!</v>
      </c>
    </row>
    <row r="6" spans="1:15" x14ac:dyDescent="0.3">
      <c r="A6" s="59">
        <v>5</v>
      </c>
      <c r="B6" s="59" t="e" cm="1">
        <f t="array" ref="B6:O6">TRANSPOSE('5'!N7:N20)</f>
        <v>#DIV/0!</v>
      </c>
      <c r="C6" s="110" t="e">
        <v>#DIV/0!</v>
      </c>
      <c r="D6" s="110" t="e">
        <v>#DIV/0!</v>
      </c>
      <c r="E6" s="110" t="e">
        <v>#DIV/0!</v>
      </c>
      <c r="F6" s="110" t="e">
        <v>#DIV/0!</v>
      </c>
      <c r="G6" s="110" t="e">
        <v>#DIV/0!</v>
      </c>
      <c r="H6" s="110" t="e">
        <v>#DIV/0!</v>
      </c>
      <c r="I6" s="110" t="e">
        <v>#DIV/0!</v>
      </c>
      <c r="J6" s="110" t="e">
        <v>#DIV/0!</v>
      </c>
      <c r="K6" s="110" t="e">
        <v>#DIV/0!</v>
      </c>
      <c r="L6" s="110" t="e">
        <v>#DIV/0!</v>
      </c>
      <c r="M6" s="110" t="e">
        <v>#DIV/0!</v>
      </c>
      <c r="N6" s="110" t="e">
        <v>#DIV/0!</v>
      </c>
      <c r="O6" s="59" t="e">
        <v>#DIV/0!</v>
      </c>
    </row>
    <row r="7" spans="1:15" x14ac:dyDescent="0.3">
      <c r="A7" s="59">
        <v>6</v>
      </c>
      <c r="B7" s="59" t="e" cm="1">
        <f t="array" ref="B7:O7">TRANSPOSE('6'!N7:N20)</f>
        <v>#DIV/0!</v>
      </c>
      <c r="C7" s="110" t="e">
        <v>#DIV/0!</v>
      </c>
      <c r="D7" s="110" t="e">
        <v>#DIV/0!</v>
      </c>
      <c r="E7" s="110" t="e">
        <v>#DIV/0!</v>
      </c>
      <c r="F7" s="110" t="e">
        <v>#DIV/0!</v>
      </c>
      <c r="G7" s="110" t="e">
        <v>#DIV/0!</v>
      </c>
      <c r="H7" s="110" t="e">
        <v>#DIV/0!</v>
      </c>
      <c r="I7" s="110" t="e">
        <v>#DIV/0!</v>
      </c>
      <c r="J7" s="110" t="e">
        <v>#DIV/0!</v>
      </c>
      <c r="K7" s="110" t="e">
        <v>#DIV/0!</v>
      </c>
      <c r="L7" s="110" t="e">
        <v>#DIV/0!</v>
      </c>
      <c r="M7" s="110" t="e">
        <v>#DIV/0!</v>
      </c>
      <c r="N7" s="110" t="e">
        <v>#DIV/0!</v>
      </c>
      <c r="O7" s="59" t="e">
        <v>#DIV/0!</v>
      </c>
    </row>
    <row r="8" spans="1:15" x14ac:dyDescent="0.3">
      <c r="A8" s="109" t="s">
        <v>83</v>
      </c>
      <c r="B8" s="111" t="e">
        <f>AVERAGE(B2:B3)</f>
        <v>#DIV/0!</v>
      </c>
      <c r="C8" s="112" t="e">
        <f t="shared" ref="C8:N8" si="0">AVERAGE(C2:C6)</f>
        <v>#DIV/0!</v>
      </c>
      <c r="D8" s="112" t="e">
        <f t="shared" si="0"/>
        <v>#DIV/0!</v>
      </c>
      <c r="E8" s="112" t="e">
        <f t="shared" si="0"/>
        <v>#DIV/0!</v>
      </c>
      <c r="F8" s="112" t="e">
        <f t="shared" si="0"/>
        <v>#DIV/0!</v>
      </c>
      <c r="G8" s="112" t="e">
        <f t="shared" si="0"/>
        <v>#DIV/0!</v>
      </c>
      <c r="H8" s="112" t="e">
        <f t="shared" si="0"/>
        <v>#DIV/0!</v>
      </c>
      <c r="I8" s="112" t="e">
        <f t="shared" si="0"/>
        <v>#DIV/0!</v>
      </c>
      <c r="J8" s="112" t="e">
        <f t="shared" si="0"/>
        <v>#DIV/0!</v>
      </c>
      <c r="K8" s="112" t="e">
        <f t="shared" si="0"/>
        <v>#DIV/0!</v>
      </c>
      <c r="L8" s="112" t="e">
        <f t="shared" si="0"/>
        <v>#DIV/0!</v>
      </c>
      <c r="M8" s="112" t="e">
        <f t="shared" si="0"/>
        <v>#DIV/0!</v>
      </c>
      <c r="N8" s="112" t="e">
        <f t="shared" si="0"/>
        <v>#DIV/0!</v>
      </c>
      <c r="O8" s="112" t="e">
        <f t="shared" ref="O8" si="1">AVERAGE(O2:O6)</f>
        <v>#DIV/0!</v>
      </c>
    </row>
    <row r="9" spans="1:15" x14ac:dyDescent="0.3">
      <c r="A9" s="109" t="s">
        <v>84</v>
      </c>
      <c r="B9" s="59" t="e">
        <f>STDEV(B2:B3)/SQRT(COUNT(B2:B3))</f>
        <v>#DIV/0!</v>
      </c>
      <c r="C9" s="110" t="e">
        <f t="shared" ref="C9:N9" si="2">STDEV(C2:C6)/SQRT(COUNT(C2:C6))</f>
        <v>#DIV/0!</v>
      </c>
      <c r="D9" s="110" t="e">
        <f t="shared" si="2"/>
        <v>#DIV/0!</v>
      </c>
      <c r="E9" s="110" t="e">
        <f t="shared" si="2"/>
        <v>#DIV/0!</v>
      </c>
      <c r="F9" s="110" t="e">
        <f t="shared" si="2"/>
        <v>#DIV/0!</v>
      </c>
      <c r="G9" s="110" t="e">
        <f t="shared" si="2"/>
        <v>#DIV/0!</v>
      </c>
      <c r="H9" s="110" t="e">
        <f t="shared" si="2"/>
        <v>#DIV/0!</v>
      </c>
      <c r="I9" s="110" t="e">
        <f t="shared" si="2"/>
        <v>#DIV/0!</v>
      </c>
      <c r="J9" s="110" t="e">
        <f t="shared" si="2"/>
        <v>#DIV/0!</v>
      </c>
      <c r="K9" s="110" t="e">
        <f t="shared" si="2"/>
        <v>#DIV/0!</v>
      </c>
      <c r="L9" s="110" t="e">
        <f t="shared" si="2"/>
        <v>#DIV/0!</v>
      </c>
      <c r="M9" s="110" t="e">
        <f t="shared" si="2"/>
        <v>#DIV/0!</v>
      </c>
      <c r="N9" s="110" t="e">
        <f t="shared" si="2"/>
        <v>#DIV/0!</v>
      </c>
      <c r="O9" s="110" t="e">
        <f t="shared" ref="O9" si="3">STDEV(O2:O6)/SQRT(COUNT(O2:O6))</f>
        <v>#DIV/0!</v>
      </c>
    </row>
    <row r="10" spans="1:15" x14ac:dyDescent="0.3">
      <c r="A10" s="59"/>
      <c r="B10" s="59"/>
      <c r="C10" s="59"/>
      <c r="D10" s="59"/>
      <c r="E10" s="59" t="s">
        <v>85</v>
      </c>
      <c r="F10" s="59"/>
      <c r="G10" s="59"/>
      <c r="H10" s="59"/>
      <c r="I10" s="59"/>
      <c r="J10" s="59"/>
      <c r="K10" s="59"/>
      <c r="L10" s="59"/>
      <c r="M10" s="59"/>
      <c r="N10" s="59"/>
      <c r="O10" s="59"/>
    </row>
    <row r="11" spans="1:15" x14ac:dyDescent="0.3">
      <c r="A11" s="10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</row>
    <row r="12" spans="1:15" x14ac:dyDescent="0.3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"/>
  <sheetViews>
    <sheetView topLeftCell="A6" zoomScale="70" zoomScaleNormal="70" workbookViewId="0">
      <selection activeCell="C10" activeCellId="1" sqref="A10:A19 C10:C19"/>
    </sheetView>
  </sheetViews>
  <sheetFormatPr defaultColWidth="11.44140625" defaultRowHeight="14.4" x14ac:dyDescent="0.3"/>
  <cols>
    <col min="1" max="1" width="15.44140625" customWidth="1"/>
    <col min="2" max="2" width="10.21875" customWidth="1"/>
    <col min="3" max="3" width="16.44140625" customWidth="1"/>
    <col min="4" max="4" width="14.21875" customWidth="1"/>
    <col min="5" max="5" width="9.77734375" customWidth="1"/>
    <col min="6" max="6" width="17.77734375" bestFit="1" customWidth="1"/>
    <col min="7" max="7" width="10.77734375" customWidth="1"/>
    <col min="8" max="8" width="15" bestFit="1" customWidth="1"/>
    <col min="9" max="9" width="18.77734375" bestFit="1" customWidth="1"/>
    <col min="10" max="10" width="17.77734375" bestFit="1" customWidth="1"/>
    <col min="11" max="11" width="12" bestFit="1" customWidth="1"/>
    <col min="12" max="12" width="15.21875" customWidth="1"/>
    <col min="13" max="13" width="29.21875" bestFit="1" customWidth="1"/>
    <col min="14" max="14" width="8.21875" bestFit="1" customWidth="1"/>
    <col min="15" max="15" width="6.77734375" bestFit="1" customWidth="1"/>
    <col min="16" max="16" width="12.5546875" bestFit="1" customWidth="1"/>
    <col min="17" max="17" width="18.44140625" bestFit="1" customWidth="1"/>
    <col min="18" max="18" width="8" customWidth="1"/>
    <col min="19" max="19" width="8.21875" bestFit="1" customWidth="1"/>
  </cols>
  <sheetData>
    <row r="1" spans="1:17" x14ac:dyDescent="0.3">
      <c r="M1" s="6"/>
    </row>
    <row r="2" spans="1:17" x14ac:dyDescent="0.3">
      <c r="A2" s="53" t="s">
        <v>0</v>
      </c>
      <c r="B2" s="54"/>
      <c r="C2" s="55"/>
      <c r="D2" s="55"/>
      <c r="E2" s="55"/>
      <c r="M2" s="6"/>
    </row>
    <row r="3" spans="1:17" x14ac:dyDescent="0.3">
      <c r="A3" s="55" t="s">
        <v>1</v>
      </c>
      <c r="B3" s="56"/>
      <c r="C3" s="55"/>
      <c r="D3" s="55" t="s">
        <v>2</v>
      </c>
      <c r="E3" s="55"/>
    </row>
    <row r="4" spans="1:17" x14ac:dyDescent="0.3">
      <c r="A4" s="55" t="s">
        <v>3</v>
      </c>
      <c r="B4" s="56"/>
      <c r="C4" s="55"/>
      <c r="D4" s="55"/>
      <c r="E4" s="55"/>
    </row>
    <row r="5" spans="1:17" x14ac:dyDescent="0.3">
      <c r="A5" s="55" t="s">
        <v>4</v>
      </c>
      <c r="B5" s="56"/>
      <c r="C5" s="55"/>
      <c r="D5" s="55"/>
      <c r="E5" s="57"/>
      <c r="F5" s="10"/>
      <c r="G5" s="21"/>
      <c r="H5" s="12"/>
      <c r="M5" s="7"/>
      <c r="N5" s="8"/>
    </row>
    <row r="6" spans="1:17" x14ac:dyDescent="0.3">
      <c r="B6" s="52" t="s">
        <v>87</v>
      </c>
      <c r="E6" s="10"/>
      <c r="F6" s="10"/>
      <c r="G6" s="21"/>
      <c r="H6" s="12"/>
      <c r="M6" s="7"/>
      <c r="N6" s="8"/>
    </row>
    <row r="7" spans="1:17" ht="15" thickBot="1" x14ac:dyDescent="0.35">
      <c r="B7" s="2"/>
      <c r="D7" s="2"/>
      <c r="G7" s="4"/>
      <c r="H7" s="4"/>
      <c r="N7" s="2"/>
    </row>
    <row r="8" spans="1:17" ht="15.6" x14ac:dyDescent="0.35">
      <c r="A8" s="115" t="s">
        <v>5</v>
      </c>
      <c r="B8" s="115" t="s">
        <v>6</v>
      </c>
      <c r="C8" s="115" t="s">
        <v>7</v>
      </c>
      <c r="D8" s="115" t="s">
        <v>8</v>
      </c>
      <c r="E8" s="115" t="s">
        <v>9</v>
      </c>
      <c r="F8" s="115" t="s">
        <v>10</v>
      </c>
      <c r="G8" s="115" t="s">
        <v>11</v>
      </c>
      <c r="H8" s="115" t="s">
        <v>12</v>
      </c>
      <c r="I8" s="115" t="s">
        <v>13</v>
      </c>
      <c r="J8" s="115" t="s">
        <v>14</v>
      </c>
      <c r="K8" s="115" t="s">
        <v>15</v>
      </c>
      <c r="M8" s="82" t="s">
        <v>16</v>
      </c>
      <c r="N8" s="83" t="e">
        <f>B24/B5</f>
        <v>#DIV/0!</v>
      </c>
      <c r="O8" t="s">
        <v>17</v>
      </c>
      <c r="P8" s="32"/>
      <c r="Q8" s="32"/>
    </row>
    <row r="9" spans="1:17" ht="15" thickBot="1" x14ac:dyDescent="0.3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M9" s="84" t="s">
        <v>18</v>
      </c>
      <c r="N9" s="85" t="e">
        <f>-1/K24</f>
        <v>#DIV/0!</v>
      </c>
      <c r="O9" t="s">
        <v>19</v>
      </c>
    </row>
    <row r="10" spans="1:17" x14ac:dyDescent="0.3">
      <c r="A10" s="42"/>
      <c r="B10" s="43" t="e">
        <f t="shared" ref="B10:B20" si="0">-1/A10</f>
        <v>#DIV/0!</v>
      </c>
      <c r="C10" s="44"/>
      <c r="D10" s="45">
        <f t="shared" ref="D10:D20" si="1">C10-$B$3-$B$4-$B$5</f>
        <v>0</v>
      </c>
      <c r="E10" s="46" t="e">
        <f t="shared" ref="E10:E20" si="2">(D10/$B$24)</f>
        <v>#DIV/0!</v>
      </c>
      <c r="F10" s="67" t="e">
        <f t="shared" ref="F10:F20" si="3">100*E10</f>
        <v>#DIV/0!</v>
      </c>
      <c r="G10" s="46" t="e">
        <f t="shared" ref="G10:G20" si="4">100-F10</f>
        <v>#DIV/0!</v>
      </c>
      <c r="H10" s="46" t="e">
        <f t="shared" ref="H10:H20" si="5">(E10-N$11/100)/(1-N$11/100)</f>
        <v>#DIV/0!</v>
      </c>
      <c r="I10" s="67" t="e">
        <f t="shared" ref="I10:I20" si="6">H10*100</f>
        <v>#DIV/0!</v>
      </c>
      <c r="J10" s="47" t="e">
        <f t="shared" ref="J10:J20" si="7">-1/($K$24+$K$23*G10)</f>
        <v>#DIV/0!</v>
      </c>
      <c r="K10" s="47" t="e">
        <f t="shared" ref="K10:K20" si="8">A10-J10</f>
        <v>#DIV/0!</v>
      </c>
      <c r="M10" s="86" t="s">
        <v>20</v>
      </c>
      <c r="N10" s="87" t="e">
        <f>J15</f>
        <v>#DIV/0!</v>
      </c>
      <c r="O10" t="s">
        <v>21</v>
      </c>
    </row>
    <row r="11" spans="1:17" ht="15" thickBot="1" x14ac:dyDescent="0.35">
      <c r="A11" s="42"/>
      <c r="B11" s="43" t="e">
        <f t="shared" si="0"/>
        <v>#DIV/0!</v>
      </c>
      <c r="C11" s="44"/>
      <c r="D11" s="45">
        <f t="shared" si="1"/>
        <v>0</v>
      </c>
      <c r="E11" s="46" t="e">
        <f t="shared" si="2"/>
        <v>#DIV/0!</v>
      </c>
      <c r="F11" s="67" t="e">
        <f t="shared" si="3"/>
        <v>#DIV/0!</v>
      </c>
      <c r="G11" s="46" t="e">
        <f t="shared" si="4"/>
        <v>#DIV/0!</v>
      </c>
      <c r="H11" s="46" t="e">
        <f t="shared" si="5"/>
        <v>#DIV/0!</v>
      </c>
      <c r="I11" s="67" t="e">
        <f t="shared" si="6"/>
        <v>#DIV/0!</v>
      </c>
      <c r="J11" s="47" t="e">
        <f t="shared" si="7"/>
        <v>#DIV/0!</v>
      </c>
      <c r="K11" s="47" t="e">
        <f t="shared" si="8"/>
        <v>#DIV/0!</v>
      </c>
      <c r="M11" s="92" t="s">
        <v>22</v>
      </c>
      <c r="N11" s="93" t="e">
        <f>100+(K24/K23)</f>
        <v>#DIV/0!</v>
      </c>
      <c r="O11" t="s">
        <v>19</v>
      </c>
    </row>
    <row r="12" spans="1:17" ht="16.5" customHeight="1" x14ac:dyDescent="0.3">
      <c r="A12" s="48"/>
      <c r="B12" s="43" t="e">
        <f t="shared" si="0"/>
        <v>#DIV/0!</v>
      </c>
      <c r="C12" s="66"/>
      <c r="D12" s="45">
        <f t="shared" si="1"/>
        <v>0</v>
      </c>
      <c r="E12" s="46" t="e">
        <f t="shared" si="2"/>
        <v>#DIV/0!</v>
      </c>
      <c r="F12" s="67" t="e">
        <f t="shared" si="3"/>
        <v>#DIV/0!</v>
      </c>
      <c r="G12" s="46" t="e">
        <f t="shared" si="4"/>
        <v>#DIV/0!</v>
      </c>
      <c r="H12" s="46" t="e">
        <f t="shared" si="5"/>
        <v>#DIV/0!</v>
      </c>
      <c r="I12" s="67" t="e">
        <f t="shared" si="6"/>
        <v>#DIV/0!</v>
      </c>
      <c r="J12" s="47" t="e">
        <f t="shared" si="7"/>
        <v>#DIV/0!</v>
      </c>
      <c r="K12" s="47" t="e">
        <f t="shared" si="8"/>
        <v>#DIV/0!</v>
      </c>
      <c r="M12" s="89" t="s">
        <v>23</v>
      </c>
      <c r="N12" s="90" t="e">
        <f>F15</f>
        <v>#DIV/0!</v>
      </c>
      <c r="O12" t="s">
        <v>24</v>
      </c>
    </row>
    <row r="13" spans="1:17" x14ac:dyDescent="0.3">
      <c r="A13" s="48"/>
      <c r="B13" s="43" t="e">
        <f t="shared" si="0"/>
        <v>#DIV/0!</v>
      </c>
      <c r="C13" s="44"/>
      <c r="D13" s="45">
        <f t="shared" si="1"/>
        <v>0</v>
      </c>
      <c r="E13" s="46" t="e">
        <f t="shared" si="2"/>
        <v>#DIV/0!</v>
      </c>
      <c r="F13" s="67" t="e">
        <f t="shared" si="3"/>
        <v>#DIV/0!</v>
      </c>
      <c r="G13" s="46" t="e">
        <f t="shared" si="4"/>
        <v>#DIV/0!</v>
      </c>
      <c r="H13" s="46" t="e">
        <f t="shared" si="5"/>
        <v>#DIV/0!</v>
      </c>
      <c r="I13" s="67" t="e">
        <f t="shared" si="6"/>
        <v>#DIV/0!</v>
      </c>
      <c r="J13" s="47" t="e">
        <f t="shared" si="7"/>
        <v>#DIV/0!</v>
      </c>
      <c r="K13" s="47" t="e">
        <f t="shared" si="8"/>
        <v>#DIV/0!</v>
      </c>
      <c r="M13" s="86" t="s">
        <v>25</v>
      </c>
      <c r="N13" s="90" t="e">
        <f>I15</f>
        <v>#DIV/0!</v>
      </c>
      <c r="O13" t="s">
        <v>26</v>
      </c>
    </row>
    <row r="14" spans="1:17" x14ac:dyDescent="0.3">
      <c r="A14" s="48"/>
      <c r="B14" s="43" t="e">
        <f t="shared" si="0"/>
        <v>#DIV/0!</v>
      </c>
      <c r="C14" s="44"/>
      <c r="D14" s="45">
        <f t="shared" si="1"/>
        <v>0</v>
      </c>
      <c r="E14" s="46" t="e">
        <f t="shared" si="2"/>
        <v>#DIV/0!</v>
      </c>
      <c r="F14" s="67" t="e">
        <f t="shared" si="3"/>
        <v>#DIV/0!</v>
      </c>
      <c r="G14" s="46" t="e">
        <f t="shared" si="4"/>
        <v>#DIV/0!</v>
      </c>
      <c r="H14" s="46" t="e">
        <f t="shared" si="5"/>
        <v>#DIV/0!</v>
      </c>
      <c r="I14" s="67" t="e">
        <f t="shared" si="6"/>
        <v>#DIV/0!</v>
      </c>
      <c r="J14" s="47" t="e">
        <f t="shared" si="7"/>
        <v>#DIV/0!</v>
      </c>
      <c r="K14" s="47" t="e">
        <f t="shared" si="8"/>
        <v>#DIV/0!</v>
      </c>
      <c r="M14" s="89" t="s">
        <v>27</v>
      </c>
      <c r="N14" s="90" t="e">
        <f>STDEV(K10:K15)/STDEV(E10:E15)</f>
        <v>#DIV/0!</v>
      </c>
      <c r="O14" t="s">
        <v>28</v>
      </c>
    </row>
    <row r="15" spans="1:17" x14ac:dyDescent="0.3">
      <c r="A15" s="48"/>
      <c r="B15" s="43" t="e">
        <f t="shared" si="0"/>
        <v>#DIV/0!</v>
      </c>
      <c r="C15" s="44"/>
      <c r="D15" s="45">
        <f t="shared" si="1"/>
        <v>0</v>
      </c>
      <c r="E15" s="46" t="e">
        <f t="shared" si="2"/>
        <v>#DIV/0!</v>
      </c>
      <c r="F15" s="67" t="e">
        <f t="shared" si="3"/>
        <v>#DIV/0!</v>
      </c>
      <c r="G15" s="46" t="e">
        <f t="shared" si="4"/>
        <v>#DIV/0!</v>
      </c>
      <c r="H15" s="46" t="e">
        <f t="shared" si="5"/>
        <v>#DIV/0!</v>
      </c>
      <c r="I15" s="67" t="e">
        <f t="shared" si="6"/>
        <v>#DIV/0!</v>
      </c>
      <c r="J15" s="47" t="e">
        <f t="shared" si="7"/>
        <v>#DIV/0!</v>
      </c>
      <c r="K15" s="47" t="e">
        <f t="shared" si="8"/>
        <v>#DIV/0!</v>
      </c>
      <c r="M15" s="86" t="s">
        <v>29</v>
      </c>
      <c r="N15" s="90" t="e">
        <f>STDEV(K10:K15)/STDEV(H10:H15)</f>
        <v>#DIV/0!</v>
      </c>
      <c r="O15" t="s">
        <v>30</v>
      </c>
    </row>
    <row r="16" spans="1:17" x14ac:dyDescent="0.3">
      <c r="A16" s="48"/>
      <c r="B16" s="71" t="e">
        <f t="shared" si="0"/>
        <v>#DIV/0!</v>
      </c>
      <c r="C16" s="44"/>
      <c r="D16" s="73">
        <f t="shared" si="1"/>
        <v>0</v>
      </c>
      <c r="E16" s="75" t="e">
        <f t="shared" si="2"/>
        <v>#DIV/0!</v>
      </c>
      <c r="F16" s="67" t="e">
        <f t="shared" si="3"/>
        <v>#DIV/0!</v>
      </c>
      <c r="G16" s="46" t="e">
        <f t="shared" si="4"/>
        <v>#DIV/0!</v>
      </c>
      <c r="H16" s="75" t="e">
        <f t="shared" si="5"/>
        <v>#DIV/0!</v>
      </c>
      <c r="I16" s="114" t="e">
        <f t="shared" si="6"/>
        <v>#DIV/0!</v>
      </c>
      <c r="J16" s="64" t="e">
        <f t="shared" si="7"/>
        <v>#DIV/0!</v>
      </c>
      <c r="K16" s="64" t="e">
        <f t="shared" si="8"/>
        <v>#DIV/0!</v>
      </c>
      <c r="M16" s="86" t="s">
        <v>31</v>
      </c>
      <c r="N16" s="90" t="e">
        <f>STDEV(E10:E15)/STDEV(A10:A15)</f>
        <v>#DIV/0!</v>
      </c>
      <c r="O16" t="s">
        <v>32</v>
      </c>
    </row>
    <row r="17" spans="1:18" x14ac:dyDescent="0.3">
      <c r="A17" s="48"/>
      <c r="B17" s="71" t="e">
        <f t="shared" si="0"/>
        <v>#DIV/0!</v>
      </c>
      <c r="C17" s="44"/>
      <c r="D17" s="73">
        <f t="shared" si="1"/>
        <v>0</v>
      </c>
      <c r="E17" s="75" t="e">
        <f t="shared" si="2"/>
        <v>#DIV/0!</v>
      </c>
      <c r="F17" s="114" t="e">
        <f t="shared" si="3"/>
        <v>#DIV/0!</v>
      </c>
      <c r="G17" s="75" t="e">
        <f t="shared" si="4"/>
        <v>#DIV/0!</v>
      </c>
      <c r="H17" s="75" t="e">
        <f t="shared" si="5"/>
        <v>#DIV/0!</v>
      </c>
      <c r="I17" s="114" t="e">
        <f t="shared" si="6"/>
        <v>#DIV/0!</v>
      </c>
      <c r="J17" s="64" t="e">
        <f t="shared" si="7"/>
        <v>#DIV/0!</v>
      </c>
      <c r="K17" s="64" t="e">
        <f t="shared" si="8"/>
        <v>#DIV/0!</v>
      </c>
      <c r="M17" s="86" t="s">
        <v>33</v>
      </c>
      <c r="N17" s="90" t="e">
        <f>STDEV(E15:E20)/STDEV(A15:A20)</f>
        <v>#DIV/0!</v>
      </c>
      <c r="O17" t="s">
        <v>34</v>
      </c>
    </row>
    <row r="18" spans="1:18" x14ac:dyDescent="0.3">
      <c r="A18" s="48"/>
      <c r="B18" s="71" t="e">
        <f t="shared" si="0"/>
        <v>#DIV/0!</v>
      </c>
      <c r="C18" s="44"/>
      <c r="D18" s="73">
        <f t="shared" si="1"/>
        <v>0</v>
      </c>
      <c r="E18" s="75" t="e">
        <f t="shared" si="2"/>
        <v>#DIV/0!</v>
      </c>
      <c r="F18" s="67" t="e">
        <f t="shared" si="3"/>
        <v>#DIV/0!</v>
      </c>
      <c r="G18" s="46" t="e">
        <f t="shared" si="4"/>
        <v>#DIV/0!</v>
      </c>
      <c r="H18" s="75" t="e">
        <f t="shared" si="5"/>
        <v>#DIV/0!</v>
      </c>
      <c r="I18" s="114" t="e">
        <f t="shared" si="6"/>
        <v>#DIV/0!</v>
      </c>
      <c r="J18" s="64" t="e">
        <f t="shared" si="7"/>
        <v>#DIV/0!</v>
      </c>
      <c r="K18" s="64" t="e">
        <f t="shared" si="8"/>
        <v>#DIV/0!</v>
      </c>
      <c r="M18" s="86" t="s">
        <v>35</v>
      </c>
      <c r="N18" s="90" t="e">
        <f>STDEV(H10:H15)/STDEV(A10:A15)</f>
        <v>#DIV/0!</v>
      </c>
      <c r="O18" t="s">
        <v>36</v>
      </c>
    </row>
    <row r="19" spans="1:18" x14ac:dyDescent="0.3">
      <c r="A19" s="48"/>
      <c r="B19" s="71" t="e">
        <f t="shared" si="0"/>
        <v>#DIV/0!</v>
      </c>
      <c r="C19" s="44"/>
      <c r="D19" s="73">
        <f t="shared" si="1"/>
        <v>0</v>
      </c>
      <c r="E19" s="75" t="e">
        <f t="shared" si="2"/>
        <v>#DIV/0!</v>
      </c>
      <c r="F19" s="114" t="e">
        <f t="shared" si="3"/>
        <v>#DIV/0!</v>
      </c>
      <c r="G19" s="75" t="e">
        <f t="shared" si="4"/>
        <v>#DIV/0!</v>
      </c>
      <c r="H19" s="75" t="e">
        <f>(E19-N$11/100)/(1-N$11/100)</f>
        <v>#DIV/0!</v>
      </c>
      <c r="I19" s="114" t="e">
        <f>H19*100</f>
        <v>#DIV/0!</v>
      </c>
      <c r="J19" s="64" t="e">
        <f t="shared" si="7"/>
        <v>#DIV/0!</v>
      </c>
      <c r="K19" s="64" t="e">
        <f t="shared" si="8"/>
        <v>#DIV/0!</v>
      </c>
      <c r="M19" s="86" t="s">
        <v>37</v>
      </c>
      <c r="N19" s="90" t="e">
        <f>STDEV(H15:H20)/STDEV(A15:A20)</f>
        <v>#DIV/0!</v>
      </c>
      <c r="O19" t="s">
        <v>38</v>
      </c>
    </row>
    <row r="20" spans="1:18" x14ac:dyDescent="0.3">
      <c r="A20" s="64"/>
      <c r="B20" s="71"/>
      <c r="C20" s="72"/>
      <c r="D20" s="73"/>
      <c r="E20" s="75"/>
      <c r="F20" s="114"/>
      <c r="G20" s="75"/>
      <c r="H20" s="75"/>
      <c r="I20" s="114"/>
      <c r="J20" s="64"/>
      <c r="K20" s="64"/>
      <c r="M20" s="94" t="s">
        <v>39</v>
      </c>
      <c r="N20" s="95" t="e">
        <f>N16*B23/18/(E3/10000)</f>
        <v>#DIV/0!</v>
      </c>
    </row>
    <row r="21" spans="1:18" ht="15" thickBot="1" x14ac:dyDescent="0.35">
      <c r="A21" s="77"/>
      <c r="B21" s="52"/>
      <c r="C21" s="78"/>
      <c r="D21" s="3"/>
      <c r="E21" s="5"/>
      <c r="F21" s="68"/>
      <c r="G21" s="5"/>
      <c r="H21" s="5"/>
      <c r="I21" s="68"/>
      <c r="J21" s="6"/>
      <c r="K21" s="6"/>
      <c r="M21" s="84" t="s">
        <v>88</v>
      </c>
      <c r="N21" s="91" t="e">
        <f>(B5/E3)*10000</f>
        <v>#DIV/0!</v>
      </c>
    </row>
    <row r="22" spans="1:18" x14ac:dyDescent="0.3">
      <c r="A22" s="9" t="s">
        <v>40</v>
      </c>
      <c r="B22" s="9"/>
      <c r="C22" s="13"/>
      <c r="D22" s="8"/>
      <c r="J22" s="60" t="s">
        <v>41</v>
      </c>
      <c r="K22" s="51"/>
      <c r="P22" s="5"/>
      <c r="Q22" s="6"/>
      <c r="R22" s="6"/>
    </row>
    <row r="23" spans="1:18" x14ac:dyDescent="0.3">
      <c r="A23" t="s">
        <v>42</v>
      </c>
      <c r="B23" s="14" t="e">
        <f>STDEV(D10:D15)/STDEV(A10:A15)</f>
        <v>#DIV/0!</v>
      </c>
      <c r="C23" s="1" t="s">
        <v>43</v>
      </c>
      <c r="D23" s="17">
        <f>COUNT(D10:D15)</f>
        <v>6</v>
      </c>
      <c r="J23" s="51" t="s">
        <v>42</v>
      </c>
      <c r="K23" s="62" t="e">
        <f>-STDEV(B15:B20)/STDEV(G15:G20)</f>
        <v>#DIV/0!</v>
      </c>
      <c r="P23" s="5"/>
      <c r="Q23" s="6"/>
      <c r="R23" s="6"/>
    </row>
    <row r="24" spans="1:18" ht="15.6" x14ac:dyDescent="0.3">
      <c r="A24" t="s">
        <v>44</v>
      </c>
      <c r="B24" s="14" t="e">
        <f>AVERAGE(D10:D15)-B23*AVERAGE(A10:A15)</f>
        <v>#DIV/0!</v>
      </c>
      <c r="C24" s="15" t="s">
        <v>45</v>
      </c>
      <c r="J24" s="51" t="s">
        <v>44</v>
      </c>
      <c r="K24" s="40" t="e">
        <f>AVERAGE(B15:B20)-K23*AVERAGE(G15:G20)</f>
        <v>#DIV/0!</v>
      </c>
      <c r="M24" s="5"/>
      <c r="N24" s="6"/>
      <c r="P24" s="5"/>
      <c r="Q24" s="6"/>
      <c r="R24" s="6"/>
    </row>
    <row r="25" spans="1:18" x14ac:dyDescent="0.3">
      <c r="J25" s="61" t="s">
        <v>43</v>
      </c>
      <c r="K25" s="63">
        <f>COUNT(B15:B20)</f>
        <v>0</v>
      </c>
      <c r="N25" s="6"/>
      <c r="O25" s="6"/>
    </row>
    <row r="26" spans="1:18" x14ac:dyDescent="0.3">
      <c r="N26" s="6"/>
      <c r="O26" s="6"/>
    </row>
    <row r="27" spans="1:18" x14ac:dyDescent="0.3">
      <c r="N27" s="6"/>
      <c r="O27" s="6"/>
    </row>
    <row r="28" spans="1:18" x14ac:dyDescent="0.3">
      <c r="N28" s="6"/>
      <c r="O28" s="6"/>
    </row>
    <row r="29" spans="1:18" x14ac:dyDescent="0.3">
      <c r="N29" s="6"/>
      <c r="O29" s="6"/>
    </row>
    <row r="30" spans="1:18" x14ac:dyDescent="0.3">
      <c r="N30" s="6"/>
      <c r="O30" s="6"/>
    </row>
    <row r="31" spans="1:18" x14ac:dyDescent="0.3">
      <c r="O31" s="6"/>
    </row>
    <row r="35" spans="14:15" x14ac:dyDescent="0.3">
      <c r="N35" s="2"/>
    </row>
    <row r="36" spans="14:15" x14ac:dyDescent="0.3">
      <c r="O36" s="2"/>
    </row>
  </sheetData>
  <pageMargins left="0.49" right="0.4" top="0.74803149606299213" bottom="0.74803149606299213" header="0.31496062992125984" footer="0.31496062992125984"/>
  <pageSetup paperSize="9" scale="8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382C-340E-4BE3-9DD4-95CA3BD1F44A}">
  <dimension ref="A1:R51"/>
  <sheetViews>
    <sheetView zoomScale="70" zoomScaleNormal="70" workbookViewId="0">
      <selection activeCell="E24" sqref="E24"/>
    </sheetView>
  </sheetViews>
  <sheetFormatPr defaultColWidth="11.44140625" defaultRowHeight="14.4" x14ac:dyDescent="0.3"/>
  <cols>
    <col min="1" max="1" width="15.44140625" customWidth="1"/>
    <col min="2" max="2" width="10.21875" customWidth="1"/>
    <col min="3" max="3" width="8.77734375" customWidth="1"/>
    <col min="4" max="4" width="14.5546875" bestFit="1" customWidth="1"/>
    <col min="5" max="5" width="16.6640625" bestFit="1" customWidth="1"/>
    <col min="6" max="7" width="10.77734375" customWidth="1"/>
    <col min="8" max="8" width="11.77734375" customWidth="1"/>
    <col min="9" max="9" width="11.21875" customWidth="1"/>
    <col min="10" max="10" width="17.77734375" bestFit="1" customWidth="1"/>
    <col min="11" max="11" width="14" bestFit="1" customWidth="1"/>
    <col min="12" max="12" width="6.77734375" bestFit="1" customWidth="1"/>
    <col min="13" max="13" width="30.5546875" customWidth="1"/>
    <col min="14" max="14" width="10.77734375" bestFit="1" customWidth="1"/>
    <col min="15" max="15" width="6.77734375" bestFit="1" customWidth="1"/>
    <col min="16" max="16" width="12.5546875" bestFit="1" customWidth="1"/>
    <col min="17" max="17" width="18.44140625" bestFit="1" customWidth="1"/>
    <col min="18" max="18" width="8" customWidth="1"/>
    <col min="19" max="19" width="8.21875" bestFit="1" customWidth="1"/>
  </cols>
  <sheetData>
    <row r="1" spans="1:17" x14ac:dyDescent="0.3">
      <c r="M1" s="6"/>
    </row>
    <row r="2" spans="1:17" x14ac:dyDescent="0.3">
      <c r="A2" s="53" t="s">
        <v>0</v>
      </c>
      <c r="B2" s="54"/>
      <c r="C2" s="55"/>
      <c r="D2" s="55"/>
      <c r="E2" s="55"/>
      <c r="M2" s="6"/>
    </row>
    <row r="3" spans="1:17" x14ac:dyDescent="0.3">
      <c r="A3" s="55" t="s">
        <v>1</v>
      </c>
      <c r="B3" s="56"/>
      <c r="C3" s="55"/>
      <c r="D3" s="55" t="s">
        <v>2</v>
      </c>
      <c r="E3" s="56"/>
    </row>
    <row r="4" spans="1:17" x14ac:dyDescent="0.3">
      <c r="A4" s="55" t="s">
        <v>3</v>
      </c>
      <c r="B4" s="56"/>
      <c r="C4" s="55"/>
      <c r="D4" s="55"/>
      <c r="E4" s="55"/>
      <c r="O4" t="e">
        <f>N8/N9</f>
        <v>#DIV/0!</v>
      </c>
    </row>
    <row r="5" spans="1:17" x14ac:dyDescent="0.3">
      <c r="A5" s="55" t="s">
        <v>4</v>
      </c>
      <c r="B5" s="58"/>
      <c r="C5" s="55"/>
      <c r="D5" s="55"/>
      <c r="E5" s="56"/>
      <c r="F5" s="10"/>
      <c r="G5" s="21"/>
      <c r="H5" s="12"/>
      <c r="M5" s="7"/>
      <c r="N5" s="8"/>
    </row>
    <row r="6" spans="1:17" ht="15" thickBot="1" x14ac:dyDescent="0.35">
      <c r="B6" s="2"/>
      <c r="D6" s="2"/>
      <c r="G6" s="4"/>
      <c r="H6" s="4"/>
      <c r="N6" s="2"/>
    </row>
    <row r="7" spans="1:17" ht="15.6" x14ac:dyDescent="0.35">
      <c r="A7" s="115" t="s">
        <v>5</v>
      </c>
      <c r="B7" s="115" t="s">
        <v>6</v>
      </c>
      <c r="C7" s="115" t="s">
        <v>7</v>
      </c>
      <c r="D7" s="115" t="s">
        <v>8</v>
      </c>
      <c r="E7" s="115" t="s">
        <v>9</v>
      </c>
      <c r="F7" s="115" t="s">
        <v>10</v>
      </c>
      <c r="G7" s="115" t="s">
        <v>11</v>
      </c>
      <c r="H7" s="115" t="s">
        <v>12</v>
      </c>
      <c r="I7" s="115" t="s">
        <v>13</v>
      </c>
      <c r="J7" s="115" t="s">
        <v>14</v>
      </c>
      <c r="K7" s="115" t="s">
        <v>15</v>
      </c>
      <c r="M7" s="82" t="s">
        <v>16</v>
      </c>
      <c r="N7" s="99" t="e">
        <f>B25/B5</f>
        <v>#DIV/0!</v>
      </c>
      <c r="O7" s="59" t="s">
        <v>17</v>
      </c>
      <c r="P7" s="32"/>
      <c r="Q7" s="32"/>
    </row>
    <row r="8" spans="1:17" ht="15" thickBot="1" x14ac:dyDescent="0.35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M8" s="84" t="s">
        <v>18</v>
      </c>
      <c r="N8" s="100" t="e">
        <f>-1/K25</f>
        <v>#DIV/0!</v>
      </c>
      <c r="O8" s="59" t="s">
        <v>19</v>
      </c>
    </row>
    <row r="9" spans="1:17" x14ac:dyDescent="0.3">
      <c r="A9" s="48"/>
      <c r="B9" s="43" t="e">
        <f>-1/A9</f>
        <v>#DIV/0!</v>
      </c>
      <c r="C9" s="44"/>
      <c r="D9" s="45">
        <f>C9-$B$3-$B$4-$B$5</f>
        <v>0</v>
      </c>
      <c r="E9" s="49" t="e">
        <f>(D9/$B$25)</f>
        <v>#DIV/0!</v>
      </c>
      <c r="F9" s="46" t="e">
        <f>100*E9</f>
        <v>#DIV/0!</v>
      </c>
      <c r="G9" s="46" t="e">
        <f>100-F9</f>
        <v>#DIV/0!</v>
      </c>
      <c r="H9" s="41" t="e">
        <f>(E9-N$10/100)/(1-N$10/100)</f>
        <v>#DIV/0!</v>
      </c>
      <c r="I9" s="41" t="e">
        <f>H9*100</f>
        <v>#DIV/0!</v>
      </c>
      <c r="J9" s="47" t="e">
        <f>-1/($K$25+$K$24*G9)</f>
        <v>#DIV/0!</v>
      </c>
      <c r="K9" s="47" t="e">
        <f>A9-J9</f>
        <v>#DIV/0!</v>
      </c>
      <c r="M9" s="86" t="s">
        <v>20</v>
      </c>
      <c r="N9" s="101" t="e">
        <f>J15</f>
        <v>#DIV/0!</v>
      </c>
      <c r="O9" s="59" t="s">
        <v>21</v>
      </c>
    </row>
    <row r="10" spans="1:17" ht="15" thickBot="1" x14ac:dyDescent="0.35">
      <c r="A10" s="48"/>
      <c r="B10" s="43" t="e">
        <f t="shared" ref="B10:B19" si="0">-1/A10</f>
        <v>#DIV/0!</v>
      </c>
      <c r="C10" s="66"/>
      <c r="D10" s="45">
        <f t="shared" ref="D10:D19" si="1">C10-$B$3-$B$4-$B$5</f>
        <v>0</v>
      </c>
      <c r="E10" s="49" t="e">
        <f t="shared" ref="E10:E19" si="2">(D10/$B$25)</f>
        <v>#DIV/0!</v>
      </c>
      <c r="F10" s="46" t="e">
        <f t="shared" ref="F10:F16" si="3">100*E10</f>
        <v>#DIV/0!</v>
      </c>
      <c r="G10" s="46" t="e">
        <f t="shared" ref="G10:G16" si="4">100-F10</f>
        <v>#DIV/0!</v>
      </c>
      <c r="H10" s="41" t="e">
        <f t="shared" ref="H10:H19" si="5">(E10-N$10/100)/(1-N$10/100)</f>
        <v>#DIV/0!</v>
      </c>
      <c r="I10" s="41" t="e">
        <f t="shared" ref="I10:I19" si="6">H10*100</f>
        <v>#DIV/0!</v>
      </c>
      <c r="J10" s="47" t="e">
        <f t="shared" ref="J10:J19" si="7">-1/($K$25+$K$24*G10)</f>
        <v>#DIV/0!</v>
      </c>
      <c r="K10" s="47" t="e">
        <f t="shared" ref="K10:K19" si="8">A10-J10</f>
        <v>#DIV/0!</v>
      </c>
      <c r="L10" s="41"/>
      <c r="M10" s="92" t="s">
        <v>22</v>
      </c>
      <c r="N10" s="102" t="e">
        <f>100+(K25/K24)</f>
        <v>#DIV/0!</v>
      </c>
      <c r="O10" s="59" t="s">
        <v>19</v>
      </c>
    </row>
    <row r="11" spans="1:17" ht="16.5" customHeight="1" x14ac:dyDescent="0.3">
      <c r="A11" s="42"/>
      <c r="B11" s="43" t="e">
        <f t="shared" si="0"/>
        <v>#DIV/0!</v>
      </c>
      <c r="C11" s="44"/>
      <c r="D11" s="45">
        <f t="shared" si="1"/>
        <v>0</v>
      </c>
      <c r="E11" s="49" t="e">
        <f t="shared" si="2"/>
        <v>#DIV/0!</v>
      </c>
      <c r="F11" s="46" t="e">
        <f t="shared" si="3"/>
        <v>#DIV/0!</v>
      </c>
      <c r="G11" s="46" t="e">
        <f t="shared" si="4"/>
        <v>#DIV/0!</v>
      </c>
      <c r="H11" s="41" t="e">
        <f t="shared" si="5"/>
        <v>#DIV/0!</v>
      </c>
      <c r="I11" s="41" t="e">
        <f t="shared" si="6"/>
        <v>#DIV/0!</v>
      </c>
      <c r="J11" s="47" t="e">
        <f t="shared" si="7"/>
        <v>#DIV/0!</v>
      </c>
      <c r="K11" s="47" t="e">
        <f t="shared" si="8"/>
        <v>#DIV/0!</v>
      </c>
      <c r="L11" s="41"/>
      <c r="M11" s="89" t="s">
        <v>23</v>
      </c>
      <c r="N11" s="103" t="e">
        <f>F15</f>
        <v>#DIV/0!</v>
      </c>
      <c r="O11" s="59" t="s">
        <v>24</v>
      </c>
    </row>
    <row r="12" spans="1:17" x14ac:dyDescent="0.3">
      <c r="A12" s="42"/>
      <c r="B12" s="43" t="e">
        <f t="shared" si="0"/>
        <v>#DIV/0!</v>
      </c>
      <c r="C12" s="44"/>
      <c r="D12" s="45">
        <f t="shared" si="1"/>
        <v>0</v>
      </c>
      <c r="E12" s="49" t="e">
        <f t="shared" si="2"/>
        <v>#DIV/0!</v>
      </c>
      <c r="F12" s="46" t="e">
        <f t="shared" si="3"/>
        <v>#DIV/0!</v>
      </c>
      <c r="G12" s="46" t="e">
        <f t="shared" si="4"/>
        <v>#DIV/0!</v>
      </c>
      <c r="H12" s="41" t="e">
        <f t="shared" si="5"/>
        <v>#DIV/0!</v>
      </c>
      <c r="I12" s="41" t="e">
        <f t="shared" si="6"/>
        <v>#DIV/0!</v>
      </c>
      <c r="J12" s="47" t="e">
        <f t="shared" si="7"/>
        <v>#DIV/0!</v>
      </c>
      <c r="K12" s="47" t="e">
        <f t="shared" si="8"/>
        <v>#DIV/0!</v>
      </c>
      <c r="L12" s="41"/>
      <c r="M12" s="86" t="s">
        <v>25</v>
      </c>
      <c r="N12" s="103" t="e">
        <f>I15</f>
        <v>#DIV/0!</v>
      </c>
      <c r="O12" s="59" t="s">
        <v>26</v>
      </c>
    </row>
    <row r="13" spans="1:17" x14ac:dyDescent="0.3">
      <c r="A13" s="48"/>
      <c r="B13" s="43" t="e">
        <f t="shared" si="0"/>
        <v>#DIV/0!</v>
      </c>
      <c r="C13" s="66"/>
      <c r="D13" s="45">
        <f t="shared" si="1"/>
        <v>0</v>
      </c>
      <c r="E13" s="49" t="e">
        <f t="shared" si="2"/>
        <v>#DIV/0!</v>
      </c>
      <c r="F13" s="46" t="e">
        <f t="shared" si="3"/>
        <v>#DIV/0!</v>
      </c>
      <c r="G13" s="46" t="e">
        <f t="shared" si="4"/>
        <v>#DIV/0!</v>
      </c>
      <c r="H13" s="41" t="e">
        <f t="shared" si="5"/>
        <v>#DIV/0!</v>
      </c>
      <c r="I13" s="41" t="e">
        <f t="shared" si="6"/>
        <v>#DIV/0!</v>
      </c>
      <c r="J13" s="47" t="e">
        <f t="shared" si="7"/>
        <v>#DIV/0!</v>
      </c>
      <c r="K13" s="47" t="e">
        <f t="shared" si="8"/>
        <v>#DIV/0!</v>
      </c>
      <c r="L13" s="41"/>
      <c r="M13" s="89" t="s">
        <v>27</v>
      </c>
      <c r="N13" s="103" t="e">
        <f>STDEV(K9:K15)/STDEV(E9:E15)</f>
        <v>#DIV/0!</v>
      </c>
      <c r="O13" s="59" t="s">
        <v>28</v>
      </c>
    </row>
    <row r="14" spans="1:17" x14ac:dyDescent="0.3">
      <c r="A14" s="42"/>
      <c r="B14" s="43" t="e">
        <f t="shared" si="0"/>
        <v>#DIV/0!</v>
      </c>
      <c r="C14" s="66"/>
      <c r="D14" s="45">
        <f t="shared" si="1"/>
        <v>0</v>
      </c>
      <c r="E14" s="49" t="e">
        <f t="shared" si="2"/>
        <v>#DIV/0!</v>
      </c>
      <c r="F14" s="46" t="e">
        <f t="shared" si="3"/>
        <v>#DIV/0!</v>
      </c>
      <c r="G14" s="46" t="e">
        <f t="shared" si="4"/>
        <v>#DIV/0!</v>
      </c>
      <c r="H14" s="41" t="e">
        <f t="shared" si="5"/>
        <v>#DIV/0!</v>
      </c>
      <c r="I14" s="41" t="e">
        <f t="shared" si="6"/>
        <v>#DIV/0!</v>
      </c>
      <c r="J14" s="47" t="e">
        <f t="shared" si="7"/>
        <v>#DIV/0!</v>
      </c>
      <c r="K14" s="47" t="e">
        <f t="shared" si="8"/>
        <v>#DIV/0!</v>
      </c>
      <c r="M14" s="86" t="s">
        <v>29</v>
      </c>
      <c r="N14" s="103" t="e">
        <f>STDEV(K9:K15)/STDEV(H9:H15)</f>
        <v>#DIV/0!</v>
      </c>
      <c r="O14" s="59" t="s">
        <v>30</v>
      </c>
    </row>
    <row r="15" spans="1:17" x14ac:dyDescent="0.3">
      <c r="A15" s="42"/>
      <c r="B15" s="50" t="e">
        <f t="shared" si="0"/>
        <v>#DIV/0!</v>
      </c>
      <c r="C15" s="44"/>
      <c r="D15" s="45">
        <f t="shared" si="1"/>
        <v>0</v>
      </c>
      <c r="E15" s="49" t="e">
        <f t="shared" si="2"/>
        <v>#DIV/0!</v>
      </c>
      <c r="F15" s="46" t="e">
        <f t="shared" si="3"/>
        <v>#DIV/0!</v>
      </c>
      <c r="G15" s="46" t="e">
        <f t="shared" si="4"/>
        <v>#DIV/0!</v>
      </c>
      <c r="H15" s="65" t="e">
        <f t="shared" si="5"/>
        <v>#DIV/0!</v>
      </c>
      <c r="I15" s="65" t="e">
        <f t="shared" si="6"/>
        <v>#DIV/0!</v>
      </c>
      <c r="J15" s="47" t="e">
        <f t="shared" si="7"/>
        <v>#DIV/0!</v>
      </c>
      <c r="K15" s="47" t="e">
        <f t="shared" si="8"/>
        <v>#DIV/0!</v>
      </c>
      <c r="M15" s="86" t="s">
        <v>31</v>
      </c>
      <c r="N15" s="103" t="e">
        <f>STDEV(E9:E15)/STDEV(A9:A15)</f>
        <v>#DIV/0!</v>
      </c>
      <c r="O15" s="59" t="s">
        <v>32</v>
      </c>
    </row>
    <row r="16" spans="1:17" x14ac:dyDescent="0.3">
      <c r="A16" s="116"/>
      <c r="B16" s="43" t="e">
        <f t="shared" si="0"/>
        <v>#DIV/0!</v>
      </c>
      <c r="C16" s="66"/>
      <c r="D16" s="45">
        <f t="shared" si="1"/>
        <v>0</v>
      </c>
      <c r="E16" s="49" t="e">
        <f t="shared" si="2"/>
        <v>#DIV/0!</v>
      </c>
      <c r="F16" s="46" t="e">
        <f t="shared" si="3"/>
        <v>#DIV/0!</v>
      </c>
      <c r="G16" s="46" t="e">
        <f t="shared" si="4"/>
        <v>#DIV/0!</v>
      </c>
      <c r="H16" s="65" t="e">
        <f t="shared" si="5"/>
        <v>#DIV/0!</v>
      </c>
      <c r="I16" s="65" t="e">
        <f t="shared" si="6"/>
        <v>#DIV/0!</v>
      </c>
      <c r="J16" s="47" t="e">
        <f t="shared" si="7"/>
        <v>#DIV/0!</v>
      </c>
      <c r="K16" s="47" t="e">
        <f t="shared" si="8"/>
        <v>#DIV/0!</v>
      </c>
      <c r="M16" s="86" t="s">
        <v>33</v>
      </c>
      <c r="N16" s="103" t="e">
        <f>STDEV(E15:E19)/STDEV(A15:A19)</f>
        <v>#DIV/0!</v>
      </c>
      <c r="O16" s="59" t="s">
        <v>34</v>
      </c>
    </row>
    <row r="17" spans="1:18" x14ac:dyDescent="0.3">
      <c r="A17" s="42"/>
      <c r="B17" s="43" t="e">
        <f t="shared" si="0"/>
        <v>#DIV/0!</v>
      </c>
      <c r="C17" s="66"/>
      <c r="D17" s="45">
        <f t="shared" si="1"/>
        <v>0</v>
      </c>
      <c r="E17" s="49" t="e">
        <f t="shared" si="2"/>
        <v>#DIV/0!</v>
      </c>
      <c r="F17" s="46" t="e">
        <f t="shared" ref="F17" si="9">100*E17</f>
        <v>#DIV/0!</v>
      </c>
      <c r="G17" s="46" t="e">
        <f t="shared" ref="G17" si="10">100-F17</f>
        <v>#DIV/0!</v>
      </c>
      <c r="H17" s="65" t="e">
        <f t="shared" si="5"/>
        <v>#DIV/0!</v>
      </c>
      <c r="I17" s="65" t="e">
        <f t="shared" si="6"/>
        <v>#DIV/0!</v>
      </c>
      <c r="J17" s="47" t="e">
        <f t="shared" si="7"/>
        <v>#DIV/0!</v>
      </c>
      <c r="K17" s="47" t="e">
        <f t="shared" si="8"/>
        <v>#DIV/0!</v>
      </c>
      <c r="M17" s="86" t="s">
        <v>35</v>
      </c>
      <c r="N17" s="103" t="e">
        <f>STDEV(H9:H15)/STDEV(A9:A15)</f>
        <v>#DIV/0!</v>
      </c>
      <c r="O17" s="59" t="s">
        <v>36</v>
      </c>
    </row>
    <row r="18" spans="1:18" x14ac:dyDescent="0.3">
      <c r="A18" s="42"/>
      <c r="B18" s="71" t="e">
        <f t="shared" si="0"/>
        <v>#DIV/0!</v>
      </c>
      <c r="C18" s="66"/>
      <c r="D18" s="73">
        <f t="shared" si="1"/>
        <v>0</v>
      </c>
      <c r="E18" s="74" t="e">
        <f t="shared" si="2"/>
        <v>#DIV/0!</v>
      </c>
      <c r="F18" s="46" t="e">
        <f t="shared" ref="F18:F19" si="11">100*E18</f>
        <v>#DIV/0!</v>
      </c>
      <c r="G18" s="46" t="e">
        <f t="shared" ref="G18:G19" si="12">100-F18</f>
        <v>#DIV/0!</v>
      </c>
      <c r="H18" s="65" t="e">
        <f t="shared" si="5"/>
        <v>#DIV/0!</v>
      </c>
      <c r="I18" s="65" t="e">
        <f t="shared" si="6"/>
        <v>#DIV/0!</v>
      </c>
      <c r="J18" s="64" t="e">
        <f t="shared" si="7"/>
        <v>#DIV/0!</v>
      </c>
      <c r="K18" s="47" t="e">
        <f t="shared" si="8"/>
        <v>#DIV/0!</v>
      </c>
      <c r="M18" s="86" t="s">
        <v>37</v>
      </c>
      <c r="N18" s="103" t="e">
        <f>STDEV(H15:H19)/STDEV(A15:A19)</f>
        <v>#DIV/0!</v>
      </c>
      <c r="O18" s="59" t="s">
        <v>38</v>
      </c>
    </row>
    <row r="19" spans="1:18" x14ac:dyDescent="0.3">
      <c r="A19" s="42"/>
      <c r="B19" s="71" t="e">
        <f t="shared" si="0"/>
        <v>#DIV/0!</v>
      </c>
      <c r="C19" s="42"/>
      <c r="D19" s="73">
        <f t="shared" si="1"/>
        <v>0</v>
      </c>
      <c r="E19" s="74" t="e">
        <f t="shared" si="2"/>
        <v>#DIV/0!</v>
      </c>
      <c r="F19" s="75" t="e">
        <f t="shared" si="11"/>
        <v>#DIV/0!</v>
      </c>
      <c r="G19" s="75" t="e">
        <f t="shared" si="12"/>
        <v>#DIV/0!</v>
      </c>
      <c r="H19" s="65" t="e">
        <f t="shared" si="5"/>
        <v>#DIV/0!</v>
      </c>
      <c r="I19" s="65" t="e">
        <f t="shared" si="6"/>
        <v>#DIV/0!</v>
      </c>
      <c r="J19" s="64" t="e">
        <f t="shared" si="7"/>
        <v>#DIV/0!</v>
      </c>
      <c r="K19" s="47" t="e">
        <f t="shared" si="8"/>
        <v>#DIV/0!</v>
      </c>
      <c r="M19" s="94" t="s">
        <v>39</v>
      </c>
      <c r="N19" s="108" t="e">
        <f>N15*B25/18/(E3/10000)</f>
        <v>#DIV/0!</v>
      </c>
      <c r="O19" s="59"/>
    </row>
    <row r="20" spans="1:18" ht="15" thickBot="1" x14ac:dyDescent="0.35">
      <c r="A20" s="113"/>
      <c r="B20" s="52"/>
      <c r="C20" s="79"/>
      <c r="D20" s="73"/>
      <c r="E20" s="74"/>
      <c r="F20" s="75"/>
      <c r="G20" s="75"/>
      <c r="H20" s="65"/>
      <c r="I20" s="65"/>
      <c r="J20" s="64"/>
      <c r="K20" s="64"/>
      <c r="M20" s="84" t="s">
        <v>88</v>
      </c>
      <c r="N20" s="107" t="e">
        <f>(B5/E3)*10000</f>
        <v>#DIV/0!</v>
      </c>
      <c r="O20" s="59"/>
    </row>
    <row r="21" spans="1:18" x14ac:dyDescent="0.3">
      <c r="M21" s="80"/>
      <c r="N21" s="81"/>
      <c r="O21" s="59"/>
    </row>
    <row r="22" spans="1:18" x14ac:dyDescent="0.3">
      <c r="P22" s="5"/>
      <c r="Q22" s="6"/>
      <c r="R22" s="6"/>
    </row>
    <row r="23" spans="1:18" x14ac:dyDescent="0.3">
      <c r="A23" s="9" t="s">
        <v>40</v>
      </c>
      <c r="B23" s="9"/>
      <c r="C23" s="13"/>
      <c r="D23" s="8"/>
      <c r="G23" s="33"/>
      <c r="J23" s="25" t="s">
        <v>41</v>
      </c>
      <c r="P23" s="5"/>
      <c r="Q23" s="6"/>
      <c r="R23" s="6"/>
    </row>
    <row r="24" spans="1:18" x14ac:dyDescent="0.3">
      <c r="A24" t="s">
        <v>42</v>
      </c>
      <c r="B24" s="14" t="e">
        <f>STDEV(D9:D15)/STDEV(A9:A15)</f>
        <v>#DIV/0!</v>
      </c>
      <c r="C24" s="1" t="s">
        <v>43</v>
      </c>
      <c r="D24" s="17">
        <f>COUNT(D10:D15)</f>
        <v>6</v>
      </c>
      <c r="J24" t="s">
        <v>42</v>
      </c>
      <c r="K24" s="19" t="e">
        <f>-STDEV(B15:B19)/STDEV(G15:G19)</f>
        <v>#DIV/0!</v>
      </c>
      <c r="P24" s="5"/>
      <c r="Q24" s="6"/>
      <c r="R24" s="6"/>
    </row>
    <row r="25" spans="1:18" ht="15.6" x14ac:dyDescent="0.3">
      <c r="A25" t="s">
        <v>44</v>
      </c>
      <c r="B25" s="14" t="e">
        <f>AVERAGE(D9:D15)-B24*AVERAGE(A9:A15)</f>
        <v>#DIV/0!</v>
      </c>
      <c r="C25" s="15" t="s">
        <v>45</v>
      </c>
      <c r="J25" t="s">
        <v>44</v>
      </c>
      <c r="K25" s="20" t="e">
        <f>AVERAGE(B15:B19)-K24*AVERAGE(G15:G19)</f>
        <v>#DIV/0!</v>
      </c>
      <c r="M25" s="5"/>
      <c r="N25" s="6"/>
      <c r="O25" s="6"/>
      <c r="P25" s="5"/>
      <c r="Q25" s="6"/>
      <c r="R25" s="6"/>
    </row>
    <row r="26" spans="1:18" x14ac:dyDescent="0.3">
      <c r="J26" s="1" t="s">
        <v>43</v>
      </c>
      <c r="K26" s="17">
        <f>COUNT(B15:B19)</f>
        <v>0</v>
      </c>
      <c r="Q26" s="6"/>
      <c r="R26" s="6"/>
    </row>
    <row r="27" spans="1:18" x14ac:dyDescent="0.3">
      <c r="P27" t="s">
        <v>85</v>
      </c>
      <c r="Q27" s="6"/>
      <c r="R27" s="6"/>
    </row>
    <row r="28" spans="1:18" x14ac:dyDescent="0.3">
      <c r="Q28" s="6"/>
      <c r="R28" s="6"/>
    </row>
    <row r="29" spans="1:18" x14ac:dyDescent="0.3">
      <c r="Q29" s="6"/>
      <c r="R29" s="6"/>
    </row>
    <row r="30" spans="1:18" x14ac:dyDescent="0.3">
      <c r="Q30" s="6"/>
      <c r="R30" s="6"/>
    </row>
    <row r="31" spans="1:18" x14ac:dyDescent="0.3">
      <c r="Q31" s="6"/>
      <c r="R31" s="6"/>
    </row>
    <row r="36" spans="1:18" x14ac:dyDescent="0.3">
      <c r="Q36" s="2"/>
      <c r="R36" s="2"/>
    </row>
    <row r="44" spans="1:18" x14ac:dyDescent="0.3">
      <c r="A44" s="35"/>
      <c r="B44" s="36"/>
    </row>
    <row r="45" spans="1:18" x14ac:dyDescent="0.3">
      <c r="A45" s="11"/>
      <c r="B45" s="37"/>
    </row>
    <row r="46" spans="1:18" x14ac:dyDescent="0.3">
      <c r="A46" s="11"/>
      <c r="B46" s="37"/>
    </row>
    <row r="47" spans="1:18" x14ac:dyDescent="0.3">
      <c r="A47" s="11"/>
      <c r="B47" s="12"/>
    </row>
    <row r="48" spans="1:18" ht="15.6" x14ac:dyDescent="0.3">
      <c r="A48" s="38"/>
      <c r="B48" s="37"/>
    </row>
    <row r="49" spans="1:2" x14ac:dyDescent="0.3">
      <c r="A49" s="11"/>
      <c r="B49" s="12"/>
    </row>
    <row r="50" spans="1:2" x14ac:dyDescent="0.3">
      <c r="A50" s="11"/>
      <c r="B50" s="12"/>
    </row>
    <row r="51" spans="1:2" x14ac:dyDescent="0.3">
      <c r="A51" s="11"/>
      <c r="B51" s="36"/>
    </row>
  </sheetData>
  <pageMargins left="0.49" right="0.4" top="0.74803149606299213" bottom="0.74803149606299213" header="0.31496062992125984" footer="0.31496062992125984"/>
  <pageSetup paperSize="9" scale="8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8DFC-1A16-4D30-9144-2BDC68AC317A}">
  <dimension ref="A1:R48"/>
  <sheetViews>
    <sheetView zoomScale="78" zoomScaleNormal="100" workbookViewId="0">
      <selection activeCell="E19" sqref="E19"/>
    </sheetView>
  </sheetViews>
  <sheetFormatPr defaultColWidth="11.44140625" defaultRowHeight="14.4" x14ac:dyDescent="0.3"/>
  <cols>
    <col min="1" max="1" width="15.44140625" customWidth="1"/>
    <col min="2" max="2" width="10.21875" customWidth="1"/>
    <col min="3" max="3" width="8.77734375" customWidth="1"/>
    <col min="4" max="4" width="14.21875" customWidth="1"/>
    <col min="5" max="5" width="16.6640625" bestFit="1" customWidth="1"/>
    <col min="6" max="7" width="10.77734375" customWidth="1"/>
    <col min="8" max="8" width="11.77734375" customWidth="1"/>
    <col min="9" max="9" width="11.21875" customWidth="1"/>
    <col min="10" max="10" width="17.77734375" bestFit="1" customWidth="1"/>
    <col min="11" max="11" width="14" bestFit="1" customWidth="1"/>
    <col min="12" max="12" width="6.77734375" bestFit="1" customWidth="1"/>
    <col min="13" max="13" width="30.5546875" customWidth="1"/>
    <col min="14" max="14" width="10.77734375" bestFit="1" customWidth="1"/>
    <col min="15" max="15" width="6.77734375" bestFit="1" customWidth="1"/>
    <col min="16" max="16" width="12.5546875" bestFit="1" customWidth="1"/>
    <col min="17" max="17" width="18.44140625" bestFit="1" customWidth="1"/>
    <col min="18" max="18" width="8" customWidth="1"/>
    <col min="19" max="19" width="8.21875" bestFit="1" customWidth="1"/>
  </cols>
  <sheetData>
    <row r="1" spans="1:17" x14ac:dyDescent="0.3">
      <c r="M1" s="6"/>
    </row>
    <row r="2" spans="1:17" x14ac:dyDescent="0.3">
      <c r="A2" s="53" t="s">
        <v>0</v>
      </c>
      <c r="B2" s="54"/>
      <c r="C2" s="55"/>
      <c r="D2" s="55"/>
      <c r="E2" s="55"/>
      <c r="F2" s="70"/>
      <c r="M2" s="6"/>
    </row>
    <row r="3" spans="1:17" x14ac:dyDescent="0.3">
      <c r="A3" s="55" t="s">
        <v>1</v>
      </c>
      <c r="B3" s="69"/>
      <c r="C3" s="55"/>
      <c r="D3" s="55" t="s">
        <v>2</v>
      </c>
      <c r="E3" s="56"/>
    </row>
    <row r="4" spans="1:17" x14ac:dyDescent="0.3">
      <c r="A4" s="55" t="s">
        <v>86</v>
      </c>
      <c r="B4" s="69"/>
      <c r="C4" s="55"/>
      <c r="D4" s="55"/>
      <c r="E4" s="55"/>
    </row>
    <row r="5" spans="1:17" x14ac:dyDescent="0.3">
      <c r="A5" s="55" t="s">
        <v>4</v>
      </c>
      <c r="B5" s="69"/>
      <c r="C5" s="55"/>
      <c r="D5" s="55"/>
      <c r="E5" s="56"/>
      <c r="F5" s="10"/>
      <c r="G5" s="21"/>
      <c r="H5" s="12"/>
      <c r="M5" s="7"/>
      <c r="N5" s="8"/>
    </row>
    <row r="6" spans="1:17" ht="15" thickBot="1" x14ac:dyDescent="0.35">
      <c r="B6" s="2"/>
      <c r="D6" s="2"/>
      <c r="G6" s="4"/>
      <c r="H6" s="4"/>
      <c r="N6" s="2"/>
    </row>
    <row r="7" spans="1:17" ht="15.6" x14ac:dyDescent="0.35">
      <c r="A7" s="31" t="s">
        <v>5</v>
      </c>
      <c r="B7" s="31" t="s">
        <v>6</v>
      </c>
      <c r="C7" s="31" t="s">
        <v>7</v>
      </c>
      <c r="D7" s="31" t="s">
        <v>8</v>
      </c>
      <c r="E7" s="31" t="s">
        <v>9</v>
      </c>
      <c r="F7" s="31" t="s">
        <v>10</v>
      </c>
      <c r="G7" s="31" t="s">
        <v>11</v>
      </c>
      <c r="H7" s="31" t="s">
        <v>12</v>
      </c>
      <c r="I7" s="31" t="s">
        <v>13</v>
      </c>
      <c r="J7" s="31" t="s">
        <v>14</v>
      </c>
      <c r="K7" s="31" t="s">
        <v>15</v>
      </c>
      <c r="M7" s="82" t="s">
        <v>16</v>
      </c>
      <c r="N7" s="99" t="e">
        <f>B22/B5</f>
        <v>#DIV/0!</v>
      </c>
      <c r="O7" s="59" t="s">
        <v>17</v>
      </c>
      <c r="P7" s="32"/>
      <c r="Q7" s="32"/>
    </row>
    <row r="8" spans="1:17" ht="15" thickBot="1" x14ac:dyDescent="0.35">
      <c r="M8" s="84" t="s">
        <v>18</v>
      </c>
      <c r="N8" s="100" t="e">
        <f>-1/K22</f>
        <v>#DIV/0!</v>
      </c>
      <c r="O8" s="59" t="s">
        <v>19</v>
      </c>
    </row>
    <row r="9" spans="1:17" x14ac:dyDescent="0.3">
      <c r="A9" s="48"/>
      <c r="B9" s="43" t="e">
        <f t="shared" ref="B9:B18" si="0">-1/A9</f>
        <v>#DIV/0!</v>
      </c>
      <c r="C9" s="44"/>
      <c r="D9" s="45">
        <f>C9-$B$3-$B$4-$B$5</f>
        <v>0</v>
      </c>
      <c r="E9" s="49" t="e">
        <f>(D9/$B$22)</f>
        <v>#DIV/0!</v>
      </c>
      <c r="F9" s="46" t="e">
        <f t="shared" ref="F9" si="1">100*E9</f>
        <v>#DIV/0!</v>
      </c>
      <c r="G9" s="46" t="e">
        <f t="shared" ref="G9" si="2">100-F9</f>
        <v>#DIV/0!</v>
      </c>
      <c r="H9" s="41" t="e">
        <f t="shared" ref="H9" si="3">(E9-N$10/100)/(1-N$10/100)</f>
        <v>#DIV/0!</v>
      </c>
      <c r="I9" s="41" t="e">
        <f t="shared" ref="I9" si="4">H9*100</f>
        <v>#DIV/0!</v>
      </c>
      <c r="J9" s="47" t="e">
        <f>-1/($K$22+$K$21*G9)</f>
        <v>#DIV/0!</v>
      </c>
      <c r="K9" s="47" t="e">
        <f t="shared" ref="K9" si="5">A9-J9</f>
        <v>#DIV/0!</v>
      </c>
      <c r="M9" s="86" t="s">
        <v>20</v>
      </c>
      <c r="N9" s="101" t="e">
        <f>J15</f>
        <v>#DIV/0!</v>
      </c>
      <c r="O9" s="59" t="s">
        <v>21</v>
      </c>
    </row>
    <row r="10" spans="1:17" ht="15" thickBot="1" x14ac:dyDescent="0.35">
      <c r="A10" s="48"/>
      <c r="B10" s="43" t="e">
        <f t="shared" si="0"/>
        <v>#DIV/0!</v>
      </c>
      <c r="C10" s="66"/>
      <c r="D10" s="45">
        <f t="shared" ref="D10:D18" si="6">C10-$B$3-$B$4-$B$5</f>
        <v>0</v>
      </c>
      <c r="E10" s="49" t="e">
        <f>(D10/$B$22)</f>
        <v>#DIV/0!</v>
      </c>
      <c r="F10" s="46" t="e">
        <f t="shared" ref="F10:F17" si="7">100*E10</f>
        <v>#DIV/0!</v>
      </c>
      <c r="G10" s="46" t="e">
        <f t="shared" ref="G10:G17" si="8">100-F10</f>
        <v>#DIV/0!</v>
      </c>
      <c r="H10" s="41" t="e">
        <f t="shared" ref="H10:H18" si="9">(E10-N$10/100)/(1-N$10/100)</f>
        <v>#DIV/0!</v>
      </c>
      <c r="I10" s="41" t="e">
        <f t="shared" ref="I10:I18" si="10">H10*100</f>
        <v>#DIV/0!</v>
      </c>
      <c r="J10" s="47" t="e">
        <f>-1/($K$22+$K$21*G10)</f>
        <v>#DIV/0!</v>
      </c>
      <c r="K10" s="47" t="e">
        <f t="shared" ref="K10:K18" si="11">A10-J10</f>
        <v>#DIV/0!</v>
      </c>
      <c r="M10" s="92" t="s">
        <v>22</v>
      </c>
      <c r="N10" s="102" t="e">
        <f>100+(K22/K21)</f>
        <v>#DIV/0!</v>
      </c>
      <c r="O10" s="59" t="s">
        <v>19</v>
      </c>
    </row>
    <row r="11" spans="1:17" ht="16.5" customHeight="1" x14ac:dyDescent="0.3">
      <c r="A11" s="42"/>
      <c r="B11" s="43" t="e">
        <f t="shared" si="0"/>
        <v>#DIV/0!</v>
      </c>
      <c r="C11" s="44"/>
      <c r="D11" s="45">
        <f t="shared" si="6"/>
        <v>0</v>
      </c>
      <c r="E11" s="49" t="e">
        <f>(D11/$B$22)</f>
        <v>#DIV/0!</v>
      </c>
      <c r="F11" s="46" t="e">
        <f t="shared" si="7"/>
        <v>#DIV/0!</v>
      </c>
      <c r="G11" s="46" t="e">
        <f t="shared" si="8"/>
        <v>#DIV/0!</v>
      </c>
      <c r="H11" s="41" t="e">
        <f t="shared" si="9"/>
        <v>#DIV/0!</v>
      </c>
      <c r="I11" s="41" t="e">
        <f t="shared" si="10"/>
        <v>#DIV/0!</v>
      </c>
      <c r="J11" s="47" t="e">
        <f>-1/($K$22+$K$21*G11)</f>
        <v>#DIV/0!</v>
      </c>
      <c r="K11" s="47" t="e">
        <f t="shared" si="11"/>
        <v>#DIV/0!</v>
      </c>
      <c r="M11" s="89" t="s">
        <v>23</v>
      </c>
      <c r="N11" s="103" t="e">
        <f>F15</f>
        <v>#DIV/0!</v>
      </c>
      <c r="O11" s="59" t="s">
        <v>24</v>
      </c>
    </row>
    <row r="12" spans="1:17" x14ac:dyDescent="0.3">
      <c r="A12" s="42"/>
      <c r="B12" s="43" t="e">
        <f t="shared" si="0"/>
        <v>#DIV/0!</v>
      </c>
      <c r="C12" s="44"/>
      <c r="D12" s="45">
        <f t="shared" si="6"/>
        <v>0</v>
      </c>
      <c r="E12" s="49" t="e">
        <f>(D12/$B$22)</f>
        <v>#DIV/0!</v>
      </c>
      <c r="F12" s="46" t="e">
        <f t="shared" si="7"/>
        <v>#DIV/0!</v>
      </c>
      <c r="G12" s="46" t="e">
        <f t="shared" si="8"/>
        <v>#DIV/0!</v>
      </c>
      <c r="H12" s="41" t="e">
        <f t="shared" si="9"/>
        <v>#DIV/0!</v>
      </c>
      <c r="I12" s="41" t="e">
        <f t="shared" si="10"/>
        <v>#DIV/0!</v>
      </c>
      <c r="J12" s="47" t="e">
        <f>-1/($K$22+$K$21*G12)</f>
        <v>#DIV/0!</v>
      </c>
      <c r="K12" s="47" t="e">
        <f t="shared" si="11"/>
        <v>#DIV/0!</v>
      </c>
      <c r="M12" s="86" t="s">
        <v>25</v>
      </c>
      <c r="N12" s="103" t="e">
        <f>I15</f>
        <v>#DIV/0!</v>
      </c>
      <c r="O12" s="59" t="s">
        <v>26</v>
      </c>
    </row>
    <row r="13" spans="1:17" x14ac:dyDescent="0.3">
      <c r="A13" s="48"/>
      <c r="B13" s="43" t="e">
        <f t="shared" si="0"/>
        <v>#DIV/0!</v>
      </c>
      <c r="C13" s="66"/>
      <c r="D13" s="45">
        <f t="shared" si="6"/>
        <v>0</v>
      </c>
      <c r="E13" s="49" t="e">
        <f>(D13/$B$22)</f>
        <v>#DIV/0!</v>
      </c>
      <c r="F13" s="46" t="e">
        <f t="shared" si="7"/>
        <v>#DIV/0!</v>
      </c>
      <c r="G13" s="46" t="e">
        <f t="shared" si="8"/>
        <v>#DIV/0!</v>
      </c>
      <c r="H13" s="41" t="e">
        <f t="shared" si="9"/>
        <v>#DIV/0!</v>
      </c>
      <c r="I13" s="41" t="e">
        <f t="shared" si="10"/>
        <v>#DIV/0!</v>
      </c>
      <c r="J13" s="47" t="e">
        <f>-1/($K$22+$K$21*G13)</f>
        <v>#DIV/0!</v>
      </c>
      <c r="K13" s="47" t="e">
        <f t="shared" si="11"/>
        <v>#DIV/0!</v>
      </c>
      <c r="M13" s="89" t="s">
        <v>27</v>
      </c>
      <c r="N13" s="103" t="e">
        <f>STDEV(K9:K15)/STDEV(E9:E15)</f>
        <v>#DIV/0!</v>
      </c>
      <c r="O13" s="59" t="s">
        <v>28</v>
      </c>
    </row>
    <row r="14" spans="1:17" x14ac:dyDescent="0.3">
      <c r="A14" s="48"/>
      <c r="B14" s="43" t="e">
        <f t="shared" si="0"/>
        <v>#DIV/0!</v>
      </c>
      <c r="C14" s="44"/>
      <c r="D14" s="45">
        <f t="shared" si="6"/>
        <v>0</v>
      </c>
      <c r="E14" s="49" t="e">
        <f>(D14/$B$22)</f>
        <v>#DIV/0!</v>
      </c>
      <c r="F14" s="46" t="e">
        <f t="shared" si="7"/>
        <v>#DIV/0!</v>
      </c>
      <c r="G14" s="46" t="e">
        <f t="shared" si="8"/>
        <v>#DIV/0!</v>
      </c>
      <c r="H14" s="41" t="e">
        <f t="shared" si="9"/>
        <v>#DIV/0!</v>
      </c>
      <c r="I14" s="41" t="e">
        <f t="shared" si="10"/>
        <v>#DIV/0!</v>
      </c>
      <c r="J14" s="47" t="e">
        <f>-1/($K$22+$K$21*G14)</f>
        <v>#DIV/0!</v>
      </c>
      <c r="K14" s="47" t="e">
        <f t="shared" si="11"/>
        <v>#DIV/0!</v>
      </c>
      <c r="M14" s="86" t="s">
        <v>29</v>
      </c>
      <c r="N14" s="103" t="e">
        <f>STDEV(K9:K15)/STDEV(H9:H15)</f>
        <v>#DIV/0!</v>
      </c>
      <c r="O14" s="59" t="s">
        <v>30</v>
      </c>
    </row>
    <row r="15" spans="1:17" x14ac:dyDescent="0.3">
      <c r="A15" s="42"/>
      <c r="B15" s="43" t="e">
        <f t="shared" si="0"/>
        <v>#DIV/0!</v>
      </c>
      <c r="C15" s="66"/>
      <c r="D15" s="45">
        <f t="shared" si="6"/>
        <v>0</v>
      </c>
      <c r="E15" s="49" t="e">
        <f>(D15/$B$22)</f>
        <v>#DIV/0!</v>
      </c>
      <c r="F15" s="46" t="e">
        <f t="shared" si="7"/>
        <v>#DIV/0!</v>
      </c>
      <c r="G15" s="46" t="e">
        <f t="shared" si="8"/>
        <v>#DIV/0!</v>
      </c>
      <c r="H15" s="41" t="e">
        <f t="shared" si="9"/>
        <v>#DIV/0!</v>
      </c>
      <c r="I15" s="41" t="e">
        <f t="shared" si="10"/>
        <v>#DIV/0!</v>
      </c>
      <c r="J15" s="47" t="e">
        <f>-1/($K$22+$K$21*G15)</f>
        <v>#DIV/0!</v>
      </c>
      <c r="K15" s="47" t="e">
        <f t="shared" si="11"/>
        <v>#DIV/0!</v>
      </c>
      <c r="M15" s="86" t="s">
        <v>31</v>
      </c>
      <c r="N15" s="103" t="e">
        <f>STDEV(E9:E15)/STDEV(A9:A15)</f>
        <v>#DIV/0!</v>
      </c>
      <c r="O15" s="59" t="s">
        <v>32</v>
      </c>
    </row>
    <row r="16" spans="1:17" x14ac:dyDescent="0.3">
      <c r="A16" s="42"/>
      <c r="B16" s="50" t="e">
        <f t="shared" si="0"/>
        <v>#DIV/0!</v>
      </c>
      <c r="C16" s="44"/>
      <c r="D16" s="45">
        <f t="shared" si="6"/>
        <v>0</v>
      </c>
      <c r="E16" s="49" t="e">
        <f>(D16/$B$22)</f>
        <v>#DIV/0!</v>
      </c>
      <c r="F16" s="46" t="e">
        <f t="shared" si="7"/>
        <v>#DIV/0!</v>
      </c>
      <c r="G16" s="46" t="e">
        <f t="shared" si="8"/>
        <v>#DIV/0!</v>
      </c>
      <c r="H16" s="65" t="e">
        <f t="shared" si="9"/>
        <v>#DIV/0!</v>
      </c>
      <c r="I16" s="65" t="e">
        <f t="shared" si="10"/>
        <v>#DIV/0!</v>
      </c>
      <c r="J16" s="47" t="e">
        <f>-1/($K$22+$K$21*G16)</f>
        <v>#DIV/0!</v>
      </c>
      <c r="K16" s="47" t="e">
        <f t="shared" si="11"/>
        <v>#DIV/0!</v>
      </c>
      <c r="M16" s="86" t="s">
        <v>33</v>
      </c>
      <c r="N16" s="103" t="e">
        <f>STDEV(E15:E18)/STDEV(A15:A18)</f>
        <v>#DIV/0!</v>
      </c>
      <c r="O16" s="59" t="s">
        <v>34</v>
      </c>
    </row>
    <row r="17" spans="1:18" x14ac:dyDescent="0.3">
      <c r="A17" s="42"/>
      <c r="B17" s="71" t="e">
        <f t="shared" si="0"/>
        <v>#DIV/0!</v>
      </c>
      <c r="C17" s="66"/>
      <c r="D17" s="45">
        <f t="shared" si="6"/>
        <v>0</v>
      </c>
      <c r="E17" s="74" t="e">
        <f>(D17/$B$22)</f>
        <v>#DIV/0!</v>
      </c>
      <c r="F17" s="75" t="e">
        <f t="shared" si="7"/>
        <v>#DIV/0!</v>
      </c>
      <c r="G17" s="46" t="e">
        <f t="shared" si="8"/>
        <v>#DIV/0!</v>
      </c>
      <c r="H17" s="65" t="e">
        <f t="shared" si="9"/>
        <v>#DIV/0!</v>
      </c>
      <c r="I17" s="65" t="e">
        <f t="shared" si="10"/>
        <v>#DIV/0!</v>
      </c>
      <c r="J17" s="64" t="e">
        <f>-1/($K$22+$K$21*G17)</f>
        <v>#DIV/0!</v>
      </c>
      <c r="K17" s="64" t="e">
        <f t="shared" si="11"/>
        <v>#DIV/0!</v>
      </c>
      <c r="M17" s="86" t="s">
        <v>35</v>
      </c>
      <c r="N17" s="103" t="e">
        <f>STDEV(H9:H15)/STDEV(A9:A15)</f>
        <v>#DIV/0!</v>
      </c>
      <c r="O17" s="59" t="s">
        <v>36</v>
      </c>
    </row>
    <row r="18" spans="1:18" x14ac:dyDescent="0.3">
      <c r="A18" s="42"/>
      <c r="B18" s="71" t="e">
        <f t="shared" si="0"/>
        <v>#DIV/0!</v>
      </c>
      <c r="C18" s="66"/>
      <c r="D18" s="73">
        <f t="shared" si="6"/>
        <v>0</v>
      </c>
      <c r="E18" s="74" t="e">
        <f>(D18/$B$22)</f>
        <v>#DIV/0!</v>
      </c>
      <c r="F18" s="75" t="e">
        <f t="shared" ref="F18" si="12">100*E18</f>
        <v>#DIV/0!</v>
      </c>
      <c r="G18" s="46" t="e">
        <f t="shared" ref="G18" si="13">100-F18</f>
        <v>#DIV/0!</v>
      </c>
      <c r="H18" s="65" t="e">
        <f t="shared" si="9"/>
        <v>#DIV/0!</v>
      </c>
      <c r="I18" s="65" t="e">
        <f t="shared" si="10"/>
        <v>#DIV/0!</v>
      </c>
      <c r="J18" s="64" t="e">
        <f>-1/($K$22+$K$21*G18)</f>
        <v>#DIV/0!</v>
      </c>
      <c r="K18" s="64" t="e">
        <f t="shared" si="11"/>
        <v>#DIV/0!</v>
      </c>
      <c r="M18" s="86" t="s">
        <v>37</v>
      </c>
      <c r="N18" s="103" t="e">
        <f>STDEV(H15:H18)/STDEV(A15:A18)</f>
        <v>#DIV/0!</v>
      </c>
      <c r="O18" s="59" t="s">
        <v>38</v>
      </c>
    </row>
    <row r="19" spans="1:18" x14ac:dyDescent="0.3">
      <c r="E19" t="s">
        <v>85</v>
      </c>
      <c r="M19" s="94" t="s">
        <v>39</v>
      </c>
      <c r="N19" s="108" t="e">
        <f>N15*B22/18/(E3/10000)</f>
        <v>#DIV/0!</v>
      </c>
      <c r="O19" s="59"/>
    </row>
    <row r="20" spans="1:18" ht="15" thickBot="1" x14ac:dyDescent="0.35">
      <c r="A20" s="9" t="s">
        <v>40</v>
      </c>
      <c r="B20" s="9"/>
      <c r="C20" s="13"/>
      <c r="D20" s="8"/>
      <c r="G20" s="33"/>
      <c r="J20" s="25" t="s">
        <v>41</v>
      </c>
      <c r="M20" s="84" t="s">
        <v>88</v>
      </c>
      <c r="N20" s="107" t="e">
        <f>(B5/E3)*10000</f>
        <v>#DIV/0!</v>
      </c>
      <c r="P20" s="5"/>
      <c r="Q20" s="6"/>
      <c r="R20" s="6"/>
    </row>
    <row r="21" spans="1:18" x14ac:dyDescent="0.3">
      <c r="A21" t="s">
        <v>42</v>
      </c>
      <c r="B21" s="14" t="e">
        <f>STDEV(D9:D15)/STDEV(A9:A15)</f>
        <v>#DIV/0!</v>
      </c>
      <c r="C21" s="1" t="s">
        <v>43</v>
      </c>
      <c r="D21" s="17">
        <f>COUNT(D9:D15)</f>
        <v>7</v>
      </c>
      <c r="J21" t="s">
        <v>42</v>
      </c>
      <c r="K21" s="19" t="e">
        <f>-STDEV(B15:B18)/STDEV(G15:G18)</f>
        <v>#DIV/0!</v>
      </c>
      <c r="P21" s="5"/>
      <c r="Q21" s="6"/>
      <c r="R21" s="6"/>
    </row>
    <row r="22" spans="1:18" ht="15.6" x14ac:dyDescent="0.3">
      <c r="A22" t="s">
        <v>44</v>
      </c>
      <c r="B22" s="14" t="e">
        <f>AVERAGE(D9:D15)-B21*AVERAGE(A9:A15)</f>
        <v>#DIV/0!</v>
      </c>
      <c r="C22" s="15" t="s">
        <v>45</v>
      </c>
      <c r="E22" t="s">
        <v>85</v>
      </c>
      <c r="J22" t="s">
        <v>44</v>
      </c>
      <c r="K22" s="20" t="e">
        <f>AVERAGE(B15:B18)-K21*AVERAGE(G15:G18)</f>
        <v>#DIV/0!</v>
      </c>
      <c r="P22" s="5"/>
      <c r="Q22" s="6"/>
      <c r="R22" s="6"/>
    </row>
    <row r="23" spans="1:18" x14ac:dyDescent="0.3">
      <c r="J23" s="1" t="s">
        <v>43</v>
      </c>
      <c r="K23" s="17">
        <f>COUNT(B15:B18)</f>
        <v>0</v>
      </c>
      <c r="M23" s="5"/>
      <c r="N23" s="6"/>
      <c r="O23" s="6"/>
      <c r="P23" s="5"/>
      <c r="Q23" s="6"/>
      <c r="R23" s="6"/>
    </row>
    <row r="24" spans="1:18" x14ac:dyDescent="0.3">
      <c r="Q24" s="6"/>
      <c r="R24" s="6"/>
    </row>
    <row r="25" spans="1:18" x14ac:dyDescent="0.3">
      <c r="P25" t="s">
        <v>85</v>
      </c>
      <c r="Q25" s="6"/>
      <c r="R25" s="6"/>
    </row>
    <row r="26" spans="1:18" x14ac:dyDescent="0.3">
      <c r="Q26" s="6"/>
      <c r="R26" s="6"/>
    </row>
    <row r="27" spans="1:18" x14ac:dyDescent="0.3">
      <c r="Q27" s="6"/>
      <c r="R27" s="6"/>
    </row>
    <row r="28" spans="1:18" x14ac:dyDescent="0.3">
      <c r="Q28" s="6"/>
      <c r="R28" s="6"/>
    </row>
    <row r="29" spans="1:18" x14ac:dyDescent="0.3">
      <c r="Q29" s="6"/>
      <c r="R29" s="6"/>
    </row>
    <row r="34" spans="1:18" x14ac:dyDescent="0.3">
      <c r="Q34" s="2"/>
      <c r="R34" s="2"/>
    </row>
    <row r="41" spans="1:18" x14ac:dyDescent="0.3">
      <c r="A41" s="35"/>
      <c r="B41" s="36"/>
    </row>
    <row r="42" spans="1:18" x14ac:dyDescent="0.3">
      <c r="A42" s="11"/>
      <c r="B42" s="37"/>
    </row>
    <row r="43" spans="1:18" x14ac:dyDescent="0.3">
      <c r="A43" s="11"/>
      <c r="B43" s="37"/>
    </row>
    <row r="44" spans="1:18" x14ac:dyDescent="0.3">
      <c r="A44" s="11"/>
      <c r="B44" s="12"/>
    </row>
    <row r="45" spans="1:18" ht="15.6" x14ac:dyDescent="0.3">
      <c r="A45" s="38"/>
      <c r="B45" s="37"/>
    </row>
    <row r="46" spans="1:18" x14ac:dyDescent="0.3">
      <c r="A46" s="11"/>
      <c r="B46" s="12"/>
    </row>
    <row r="47" spans="1:18" x14ac:dyDescent="0.3">
      <c r="A47" s="11"/>
      <c r="B47" s="12"/>
    </row>
    <row r="48" spans="1:18" x14ac:dyDescent="0.3">
      <c r="A48" s="11"/>
      <c r="B48" s="36"/>
    </row>
  </sheetData>
  <pageMargins left="0.49" right="0.4" top="0.74803149606299213" bottom="0.74803149606299213" header="0.31496062992125984" footer="0.31496062992125984"/>
  <pageSetup paperSize="9" scale="8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1B46-7891-4510-A19F-B0860B59E1F2}">
  <dimension ref="A1:II48"/>
  <sheetViews>
    <sheetView zoomScale="78" zoomScaleNormal="100" workbookViewId="0">
      <selection activeCell="D13" sqref="D13"/>
    </sheetView>
  </sheetViews>
  <sheetFormatPr defaultColWidth="11.44140625" defaultRowHeight="14.4" x14ac:dyDescent="0.3"/>
  <cols>
    <col min="1" max="1" width="15.44140625" customWidth="1"/>
    <col min="2" max="2" width="10.21875" customWidth="1"/>
    <col min="3" max="3" width="8.77734375" customWidth="1"/>
    <col min="4" max="4" width="14.21875" customWidth="1"/>
    <col min="5" max="5" width="16.6640625" bestFit="1" customWidth="1"/>
    <col min="6" max="7" width="10.77734375" customWidth="1"/>
    <col min="8" max="8" width="11.77734375" customWidth="1"/>
    <col min="9" max="9" width="11.21875" customWidth="1"/>
    <col min="10" max="10" width="17.77734375" bestFit="1" customWidth="1"/>
    <col min="11" max="11" width="14" bestFit="1" customWidth="1"/>
    <col min="12" max="12" width="6.77734375" bestFit="1" customWidth="1"/>
    <col min="13" max="13" width="30.5546875" customWidth="1"/>
    <col min="14" max="14" width="10.77734375" bestFit="1" customWidth="1"/>
    <col min="15" max="15" width="6.77734375" bestFit="1" customWidth="1"/>
    <col min="16" max="16" width="12.5546875" bestFit="1" customWidth="1"/>
    <col min="17" max="17" width="18.44140625" bestFit="1" customWidth="1"/>
    <col min="18" max="18" width="8" customWidth="1"/>
    <col min="19" max="19" width="8.21875" bestFit="1" customWidth="1"/>
  </cols>
  <sheetData>
    <row r="1" spans="1:243" x14ac:dyDescent="0.3">
      <c r="M1" s="6"/>
    </row>
    <row r="2" spans="1:243" x14ac:dyDescent="0.3">
      <c r="A2" s="53" t="s">
        <v>0</v>
      </c>
      <c r="B2" s="54"/>
      <c r="C2" s="55"/>
      <c r="D2" s="55"/>
      <c r="E2" s="55"/>
      <c r="M2" s="6"/>
    </row>
    <row r="3" spans="1:243" x14ac:dyDescent="0.3">
      <c r="A3" s="55" t="s">
        <v>1</v>
      </c>
      <c r="B3" s="69"/>
      <c r="C3" s="55"/>
      <c r="D3" s="55" t="s">
        <v>2</v>
      </c>
      <c r="E3" s="56"/>
    </row>
    <row r="4" spans="1:243" x14ac:dyDescent="0.3">
      <c r="A4" s="55" t="s">
        <v>86</v>
      </c>
      <c r="B4" s="69"/>
      <c r="C4" s="55"/>
      <c r="D4" s="55"/>
      <c r="E4" s="55"/>
    </row>
    <row r="5" spans="1:243" x14ac:dyDescent="0.3">
      <c r="A5" s="55" t="s">
        <v>4</v>
      </c>
      <c r="B5" s="58"/>
      <c r="C5" s="55"/>
      <c r="D5" s="55"/>
      <c r="E5" s="56"/>
      <c r="F5" s="10"/>
      <c r="G5" s="21"/>
      <c r="H5" s="12"/>
      <c r="M5" s="7"/>
      <c r="N5" s="8"/>
    </row>
    <row r="6" spans="1:243" ht="15" thickBot="1" x14ac:dyDescent="0.35">
      <c r="B6" s="2"/>
      <c r="D6" s="2"/>
      <c r="G6" s="4"/>
      <c r="H6" s="4"/>
      <c r="N6" s="2"/>
    </row>
    <row r="7" spans="1:243" ht="15.6" x14ac:dyDescent="0.35">
      <c r="A7" s="31" t="s">
        <v>5</v>
      </c>
      <c r="B7" s="31" t="s">
        <v>6</v>
      </c>
      <c r="C7" s="31" t="s">
        <v>7</v>
      </c>
      <c r="D7" s="31" t="s">
        <v>8</v>
      </c>
      <c r="E7" s="31" t="s">
        <v>9</v>
      </c>
      <c r="F7" s="31" t="s">
        <v>10</v>
      </c>
      <c r="G7" s="31" t="s">
        <v>11</v>
      </c>
      <c r="H7" s="31" t="s">
        <v>12</v>
      </c>
      <c r="I7" s="31" t="s">
        <v>13</v>
      </c>
      <c r="J7" s="31" t="s">
        <v>14</v>
      </c>
      <c r="K7" s="31" t="s">
        <v>15</v>
      </c>
      <c r="M7" s="82" t="s">
        <v>16</v>
      </c>
      <c r="N7" s="99" t="e">
        <f>B22/B5</f>
        <v>#DIV/0!</v>
      </c>
      <c r="O7" s="76" t="s">
        <v>17</v>
      </c>
      <c r="P7" s="98"/>
      <c r="Q7" s="98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</row>
    <row r="8" spans="1:243" ht="15" thickBot="1" x14ac:dyDescent="0.35">
      <c r="M8" s="84" t="s">
        <v>18</v>
      </c>
      <c r="N8" s="100" t="e">
        <f>-1/K22</f>
        <v>#DIV/0!</v>
      </c>
      <c r="O8" s="76" t="s">
        <v>19</v>
      </c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</row>
    <row r="9" spans="1:243" x14ac:dyDescent="0.3">
      <c r="A9" s="48"/>
      <c r="B9" s="43" t="e">
        <f t="shared" ref="B9:B19" si="0">-1/A9</f>
        <v>#DIV/0!</v>
      </c>
      <c r="C9" s="44"/>
      <c r="D9" s="45">
        <f>C9-$B$3-$B$4-$B$5</f>
        <v>0</v>
      </c>
      <c r="E9" s="49" t="e">
        <f>(D9/$B$22)</f>
        <v>#DIV/0!</v>
      </c>
      <c r="F9" s="46" t="e">
        <f t="shared" ref="F9:F16" si="1">100*E9</f>
        <v>#DIV/0!</v>
      </c>
      <c r="G9" s="46" t="e">
        <f t="shared" ref="G9:G16" si="2">100-F9</f>
        <v>#DIV/0!</v>
      </c>
      <c r="H9" s="41" t="e">
        <f>(E9-N$10/100)/(1-N$10/100)</f>
        <v>#DIV/0!</v>
      </c>
      <c r="I9" s="41" t="e">
        <f t="shared" ref="I9:I18" si="3">H9*100</f>
        <v>#DIV/0!</v>
      </c>
      <c r="J9" s="47" t="e">
        <f t="shared" ref="J9:J18" si="4">-1/($K$22+$K$21*G9)</f>
        <v>#DIV/0!</v>
      </c>
      <c r="K9" s="47" t="e">
        <f t="shared" ref="K9:K18" si="5">A9-J9</f>
        <v>#DIV/0!</v>
      </c>
      <c r="L9" s="41"/>
      <c r="M9" s="86" t="s">
        <v>20</v>
      </c>
      <c r="N9" s="101" t="e">
        <f>J14</f>
        <v>#DIV/0!</v>
      </c>
      <c r="O9" s="76" t="s">
        <v>21</v>
      </c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</row>
    <row r="10" spans="1:243" ht="15" thickBot="1" x14ac:dyDescent="0.35">
      <c r="A10" s="48"/>
      <c r="B10" s="43" t="e">
        <f t="shared" si="0"/>
        <v>#DIV/0!</v>
      </c>
      <c r="C10" s="66"/>
      <c r="D10" s="45">
        <f t="shared" ref="D10:D19" si="6">C10-$B$3-$B$4-$B$5</f>
        <v>0</v>
      </c>
      <c r="E10" s="49" t="e">
        <f t="shared" ref="E10:E18" si="7">(D10/$B$22)</f>
        <v>#DIV/0!</v>
      </c>
      <c r="F10" s="46" t="e">
        <f t="shared" si="1"/>
        <v>#DIV/0!</v>
      </c>
      <c r="G10" s="46" t="e">
        <f t="shared" si="2"/>
        <v>#DIV/0!</v>
      </c>
      <c r="H10" s="41" t="e">
        <f t="shared" ref="H10:H18" si="8">(E10-N$10/100)/(1-N$10/100)</f>
        <v>#DIV/0!</v>
      </c>
      <c r="I10" s="41" t="e">
        <f t="shared" si="3"/>
        <v>#DIV/0!</v>
      </c>
      <c r="J10" s="47" t="e">
        <f t="shared" si="4"/>
        <v>#DIV/0!</v>
      </c>
      <c r="K10" s="47" t="e">
        <f t="shared" si="5"/>
        <v>#DIV/0!</v>
      </c>
      <c r="L10" s="41"/>
      <c r="M10" s="92" t="s">
        <v>22</v>
      </c>
      <c r="N10" s="102" t="e">
        <f>100+(K22/K21)</f>
        <v>#DIV/0!</v>
      </c>
      <c r="O10" s="76" t="s">
        <v>19</v>
      </c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</row>
    <row r="11" spans="1:243" s="34" customFormat="1" ht="16.5" customHeight="1" thickBot="1" x14ac:dyDescent="0.35">
      <c r="A11" s="42"/>
      <c r="B11" s="43" t="e">
        <f t="shared" si="0"/>
        <v>#DIV/0!</v>
      </c>
      <c r="C11" s="44"/>
      <c r="D11" s="45">
        <f t="shared" si="6"/>
        <v>0</v>
      </c>
      <c r="E11" s="49" t="e">
        <f t="shared" si="7"/>
        <v>#DIV/0!</v>
      </c>
      <c r="F11" s="46" t="e">
        <f t="shared" si="1"/>
        <v>#DIV/0!</v>
      </c>
      <c r="G11" s="46" t="e">
        <f t="shared" si="2"/>
        <v>#DIV/0!</v>
      </c>
      <c r="H11" s="41" t="e">
        <f t="shared" si="8"/>
        <v>#DIV/0!</v>
      </c>
      <c r="I11" s="41" t="e">
        <f t="shared" si="3"/>
        <v>#DIV/0!</v>
      </c>
      <c r="J11" s="47" t="e">
        <f t="shared" si="4"/>
        <v>#DIV/0!</v>
      </c>
      <c r="K11" s="47" t="e">
        <f t="shared" si="5"/>
        <v>#DIV/0!</v>
      </c>
      <c r="L11" s="41"/>
      <c r="M11" s="89" t="s">
        <v>23</v>
      </c>
      <c r="N11" s="103" t="e">
        <f>F14</f>
        <v>#DIV/0!</v>
      </c>
      <c r="O11" s="76" t="s">
        <v>24</v>
      </c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</row>
    <row r="12" spans="1:243" ht="15" customHeight="1" x14ac:dyDescent="0.3">
      <c r="A12" s="42"/>
      <c r="B12" s="43" t="e">
        <f t="shared" si="0"/>
        <v>#DIV/0!</v>
      </c>
      <c r="C12" s="44"/>
      <c r="D12" s="45">
        <f t="shared" si="6"/>
        <v>0</v>
      </c>
      <c r="E12" s="49" t="e">
        <f t="shared" si="7"/>
        <v>#DIV/0!</v>
      </c>
      <c r="F12" s="46" t="e">
        <f t="shared" si="1"/>
        <v>#DIV/0!</v>
      </c>
      <c r="G12" s="46" t="e">
        <f t="shared" si="2"/>
        <v>#DIV/0!</v>
      </c>
      <c r="H12" s="41" t="e">
        <f t="shared" si="8"/>
        <v>#DIV/0!</v>
      </c>
      <c r="I12" s="41" t="e">
        <f t="shared" si="3"/>
        <v>#DIV/0!</v>
      </c>
      <c r="J12" s="47" t="e">
        <f t="shared" si="4"/>
        <v>#DIV/0!</v>
      </c>
      <c r="K12" s="47" t="e">
        <f t="shared" si="5"/>
        <v>#DIV/0!</v>
      </c>
      <c r="L12" s="41"/>
      <c r="M12" s="86" t="s">
        <v>25</v>
      </c>
      <c r="N12" s="103" t="e">
        <f>I14</f>
        <v>#DIV/0!</v>
      </c>
      <c r="O12" s="76" t="s">
        <v>26</v>
      </c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</row>
    <row r="13" spans="1:243" x14ac:dyDescent="0.3">
      <c r="A13" s="48"/>
      <c r="B13" s="43" t="e">
        <f t="shared" si="0"/>
        <v>#DIV/0!</v>
      </c>
      <c r="C13" s="66"/>
      <c r="D13" s="45">
        <f t="shared" si="6"/>
        <v>0</v>
      </c>
      <c r="E13" s="49" t="e">
        <f t="shared" si="7"/>
        <v>#DIV/0!</v>
      </c>
      <c r="F13" s="46" t="e">
        <f t="shared" si="1"/>
        <v>#DIV/0!</v>
      </c>
      <c r="G13" s="46" t="e">
        <f t="shared" si="2"/>
        <v>#DIV/0!</v>
      </c>
      <c r="H13" s="41" t="e">
        <f t="shared" si="8"/>
        <v>#DIV/0!</v>
      </c>
      <c r="I13" s="41" t="e">
        <f t="shared" si="3"/>
        <v>#DIV/0!</v>
      </c>
      <c r="J13" s="47" t="e">
        <f t="shared" si="4"/>
        <v>#DIV/0!</v>
      </c>
      <c r="K13" s="47" t="e">
        <f t="shared" si="5"/>
        <v>#DIV/0!</v>
      </c>
      <c r="L13" s="41"/>
      <c r="M13" s="89" t="s">
        <v>27</v>
      </c>
      <c r="N13" s="103" t="e">
        <f>STDEV(K9:K14)/STDEV(E9:E14)</f>
        <v>#DIV/0!</v>
      </c>
      <c r="O13" s="76" t="s">
        <v>28</v>
      </c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</row>
    <row r="14" spans="1:243" x14ac:dyDescent="0.3">
      <c r="A14" s="48"/>
      <c r="B14" s="43" t="e">
        <f t="shared" si="0"/>
        <v>#DIV/0!</v>
      </c>
      <c r="C14" s="44"/>
      <c r="D14" s="45">
        <f t="shared" si="6"/>
        <v>0</v>
      </c>
      <c r="E14" s="49" t="e">
        <f t="shared" si="7"/>
        <v>#DIV/0!</v>
      </c>
      <c r="F14" s="46" t="e">
        <f t="shared" si="1"/>
        <v>#DIV/0!</v>
      </c>
      <c r="G14" s="46" t="e">
        <f t="shared" si="2"/>
        <v>#DIV/0!</v>
      </c>
      <c r="H14" s="41" t="e">
        <f t="shared" si="8"/>
        <v>#DIV/0!</v>
      </c>
      <c r="I14" s="41" t="e">
        <f t="shared" si="3"/>
        <v>#DIV/0!</v>
      </c>
      <c r="J14" s="47" t="e">
        <f t="shared" si="4"/>
        <v>#DIV/0!</v>
      </c>
      <c r="K14" s="47" t="e">
        <f t="shared" si="5"/>
        <v>#DIV/0!</v>
      </c>
      <c r="L14" s="41"/>
      <c r="M14" s="86" t="s">
        <v>29</v>
      </c>
      <c r="N14" s="103" t="e">
        <f>STDEV(K9:K14)/STDEV(H9:H14)</f>
        <v>#DIV/0!</v>
      </c>
      <c r="O14" s="76" t="s">
        <v>30</v>
      </c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</row>
    <row r="15" spans="1:243" x14ac:dyDescent="0.3">
      <c r="A15" s="42"/>
      <c r="B15" s="43" t="e">
        <f t="shared" si="0"/>
        <v>#DIV/0!</v>
      </c>
      <c r="C15" s="66"/>
      <c r="D15" s="45">
        <f t="shared" si="6"/>
        <v>0</v>
      </c>
      <c r="E15" s="49" t="e">
        <f t="shared" si="7"/>
        <v>#DIV/0!</v>
      </c>
      <c r="F15" s="46" t="e">
        <f t="shared" si="1"/>
        <v>#DIV/0!</v>
      </c>
      <c r="G15" s="46" t="e">
        <f t="shared" si="2"/>
        <v>#DIV/0!</v>
      </c>
      <c r="H15" s="41" t="e">
        <f t="shared" si="8"/>
        <v>#DIV/0!</v>
      </c>
      <c r="I15" s="41" t="e">
        <f t="shared" si="3"/>
        <v>#DIV/0!</v>
      </c>
      <c r="J15" s="47" t="e">
        <f t="shared" si="4"/>
        <v>#DIV/0!</v>
      </c>
      <c r="K15" s="47" t="e">
        <f t="shared" si="5"/>
        <v>#DIV/0!</v>
      </c>
      <c r="L15" s="41"/>
      <c r="M15" s="86" t="s">
        <v>31</v>
      </c>
      <c r="N15" s="103" t="e">
        <f>STDEV(E9:E14)/STDEV(A9:A14)</f>
        <v>#DIV/0!</v>
      </c>
      <c r="O15" s="76" t="s">
        <v>32</v>
      </c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</row>
    <row r="16" spans="1:243" x14ac:dyDescent="0.3">
      <c r="A16" s="42"/>
      <c r="B16" s="50" t="e">
        <f t="shared" si="0"/>
        <v>#DIV/0!</v>
      </c>
      <c r="C16" s="44"/>
      <c r="D16" s="45">
        <f t="shared" si="6"/>
        <v>0</v>
      </c>
      <c r="E16" s="49" t="e">
        <f t="shared" si="7"/>
        <v>#DIV/0!</v>
      </c>
      <c r="F16" s="46" t="e">
        <f t="shared" si="1"/>
        <v>#DIV/0!</v>
      </c>
      <c r="G16" s="46" t="e">
        <f t="shared" si="2"/>
        <v>#DIV/0!</v>
      </c>
      <c r="H16" s="65" t="e">
        <f t="shared" si="8"/>
        <v>#DIV/0!</v>
      </c>
      <c r="I16" s="65" t="e">
        <f t="shared" si="3"/>
        <v>#DIV/0!</v>
      </c>
      <c r="J16" s="47" t="e">
        <f t="shared" si="4"/>
        <v>#DIV/0!</v>
      </c>
      <c r="K16" s="47" t="e">
        <f t="shared" si="5"/>
        <v>#DIV/0!</v>
      </c>
      <c r="L16" s="41"/>
      <c r="M16" s="86" t="s">
        <v>33</v>
      </c>
      <c r="N16" s="103" t="e">
        <f>STDEV(E14:E18)/STDEV(A14:A18)</f>
        <v>#DIV/0!</v>
      </c>
      <c r="O16" s="76" t="s">
        <v>34</v>
      </c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</row>
    <row r="17" spans="1:243" x14ac:dyDescent="0.3">
      <c r="A17" s="48"/>
      <c r="B17" s="71" t="e">
        <f t="shared" si="0"/>
        <v>#DIV/0!</v>
      </c>
      <c r="C17" s="44"/>
      <c r="D17" s="45">
        <f t="shared" si="6"/>
        <v>0</v>
      </c>
      <c r="E17" s="74" t="e">
        <f t="shared" si="7"/>
        <v>#DIV/0!</v>
      </c>
      <c r="F17" s="46" t="e">
        <f t="shared" ref="F17" si="9">100*E17</f>
        <v>#DIV/0!</v>
      </c>
      <c r="G17" s="46" t="e">
        <f t="shared" ref="G17" si="10">100-F17</f>
        <v>#DIV/0!</v>
      </c>
      <c r="H17" s="65" t="e">
        <f t="shared" si="8"/>
        <v>#DIV/0!</v>
      </c>
      <c r="I17" s="65" t="e">
        <f t="shared" si="3"/>
        <v>#DIV/0!</v>
      </c>
      <c r="J17" s="64" t="e">
        <f t="shared" si="4"/>
        <v>#DIV/0!</v>
      </c>
      <c r="K17" s="64" t="e">
        <f t="shared" si="5"/>
        <v>#DIV/0!</v>
      </c>
      <c r="M17" s="86" t="s">
        <v>35</v>
      </c>
      <c r="N17" s="103" t="e">
        <f>STDEV(H9:H14)/STDEV(A9:A14)</f>
        <v>#DIV/0!</v>
      </c>
      <c r="O17" s="76" t="s">
        <v>36</v>
      </c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</row>
    <row r="18" spans="1:243" x14ac:dyDescent="0.3">
      <c r="A18" s="48"/>
      <c r="B18" s="71" t="e">
        <f t="shared" si="0"/>
        <v>#DIV/0!</v>
      </c>
      <c r="C18" s="44"/>
      <c r="D18" s="45">
        <f t="shared" si="6"/>
        <v>0</v>
      </c>
      <c r="E18" s="74" t="e">
        <f t="shared" si="7"/>
        <v>#DIV/0!</v>
      </c>
      <c r="F18" s="46" t="e">
        <f t="shared" ref="F18" si="11">100*E18</f>
        <v>#DIV/0!</v>
      </c>
      <c r="G18" s="46" t="e">
        <f t="shared" ref="G18" si="12">100-F18</f>
        <v>#DIV/0!</v>
      </c>
      <c r="H18" s="65" t="e">
        <f t="shared" si="8"/>
        <v>#DIV/0!</v>
      </c>
      <c r="I18" s="65" t="e">
        <f t="shared" si="3"/>
        <v>#DIV/0!</v>
      </c>
      <c r="J18" s="64" t="e">
        <f t="shared" si="4"/>
        <v>#DIV/0!</v>
      </c>
      <c r="K18" s="64" t="e">
        <f t="shared" si="5"/>
        <v>#DIV/0!</v>
      </c>
      <c r="M18" s="86" t="s">
        <v>37</v>
      </c>
      <c r="N18" s="103" t="e">
        <f>STDEV(H14:H18)/STDEV(A14:A18)</f>
        <v>#DIV/0!</v>
      </c>
      <c r="O18" s="76" t="s">
        <v>38</v>
      </c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</row>
    <row r="19" spans="1:243" x14ac:dyDescent="0.3">
      <c r="A19" s="48"/>
      <c r="B19" s="71" t="e">
        <f t="shared" si="0"/>
        <v>#DIV/0!</v>
      </c>
      <c r="C19" s="44"/>
      <c r="D19" s="73">
        <f t="shared" si="6"/>
        <v>0</v>
      </c>
      <c r="E19" s="74" t="e">
        <f t="shared" ref="E19" si="13">(D19/$B$22)</f>
        <v>#DIV/0!</v>
      </c>
      <c r="F19" s="46" t="e">
        <f t="shared" ref="F19" si="14">100*E19</f>
        <v>#DIV/0!</v>
      </c>
      <c r="G19" s="46" t="e">
        <f t="shared" ref="G19" si="15">100-F19</f>
        <v>#DIV/0!</v>
      </c>
      <c r="H19" s="65" t="e">
        <f t="shared" ref="H19" si="16">(E19-N$10/100)/(1-N$10/100)</f>
        <v>#DIV/0!</v>
      </c>
      <c r="I19" s="65" t="e">
        <f t="shared" ref="I19" si="17">H19*100</f>
        <v>#DIV/0!</v>
      </c>
      <c r="J19" s="64" t="e">
        <f t="shared" ref="J19" si="18">-1/($K$22+$K$21*G19)</f>
        <v>#DIV/0!</v>
      </c>
      <c r="K19" s="64" t="e">
        <f t="shared" ref="K19" si="19">A19-J19</f>
        <v>#DIV/0!</v>
      </c>
      <c r="M19" s="94" t="s">
        <v>39</v>
      </c>
      <c r="N19" s="108" t="e">
        <f>N15*B22/18/(E3/10000)</f>
        <v>#DIV/0!</v>
      </c>
      <c r="O19" s="76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</row>
    <row r="20" spans="1:243" ht="15" thickBot="1" x14ac:dyDescent="0.35">
      <c r="A20" s="9" t="s">
        <v>40</v>
      </c>
      <c r="B20" s="9"/>
      <c r="C20" s="13"/>
      <c r="D20" s="8"/>
      <c r="G20" s="33"/>
      <c r="J20" s="25" t="s">
        <v>41</v>
      </c>
      <c r="M20" s="84" t="s">
        <v>88</v>
      </c>
      <c r="N20" s="107" t="e">
        <f>(B5/E3)*10000</f>
        <v>#DIV/0!</v>
      </c>
      <c r="O20" s="41"/>
      <c r="P20" s="46"/>
      <c r="Q20" s="47"/>
      <c r="R20" s="47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</row>
    <row r="21" spans="1:243" x14ac:dyDescent="0.3">
      <c r="A21" t="s">
        <v>42</v>
      </c>
      <c r="B21" s="14" t="e">
        <f>STDEV(D9:D14)/STDEV(A9:A14)</f>
        <v>#DIV/0!</v>
      </c>
      <c r="C21" s="1" t="s">
        <v>43</v>
      </c>
      <c r="D21" s="17">
        <f>COUNT(D9:D14)</f>
        <v>6</v>
      </c>
      <c r="J21" t="s">
        <v>42</v>
      </c>
      <c r="K21" s="19" t="e">
        <f>-STDEV(B14:B18)/STDEV(G14:G18)</f>
        <v>#DIV/0!</v>
      </c>
      <c r="O21" s="41"/>
      <c r="P21" s="46"/>
      <c r="Q21" s="47"/>
      <c r="R21" s="47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</row>
    <row r="22" spans="1:243" ht="15.6" x14ac:dyDescent="0.3">
      <c r="A22" t="s">
        <v>44</v>
      </c>
      <c r="B22" s="14" t="e">
        <f>AVERAGE(D9:D14)-B21*AVERAGE(A9:A14)</f>
        <v>#DIV/0!</v>
      </c>
      <c r="C22" s="15" t="s">
        <v>45</v>
      </c>
      <c r="J22" t="s">
        <v>44</v>
      </c>
      <c r="K22" s="20" t="e">
        <f>AVERAGE(B14:B18)-K21*AVERAGE(G14:G18)</f>
        <v>#DIV/0!</v>
      </c>
      <c r="P22" s="5"/>
      <c r="Q22" s="6"/>
      <c r="R22" s="6"/>
    </row>
    <row r="23" spans="1:243" x14ac:dyDescent="0.3">
      <c r="J23" s="1" t="s">
        <v>43</v>
      </c>
      <c r="K23" s="17">
        <f>COUNT(B14:B18)</f>
        <v>0</v>
      </c>
      <c r="M23" s="5"/>
      <c r="N23" s="6"/>
      <c r="O23" s="6"/>
      <c r="P23" s="5"/>
      <c r="Q23" s="6"/>
      <c r="R23" s="6"/>
    </row>
    <row r="24" spans="1:243" x14ac:dyDescent="0.3">
      <c r="Q24" s="6"/>
      <c r="R24" s="6"/>
    </row>
    <row r="25" spans="1:243" x14ac:dyDescent="0.3">
      <c r="P25" t="s">
        <v>85</v>
      </c>
      <c r="Q25" s="6"/>
      <c r="R25" s="6"/>
    </row>
    <row r="26" spans="1:243" x14ac:dyDescent="0.3">
      <c r="Q26" s="6"/>
      <c r="R26" s="6"/>
    </row>
    <row r="27" spans="1:243" x14ac:dyDescent="0.3">
      <c r="Q27" s="6"/>
      <c r="R27" s="6"/>
    </row>
    <row r="28" spans="1:243" x14ac:dyDescent="0.3">
      <c r="Q28" s="6"/>
      <c r="R28" s="6"/>
    </row>
    <row r="29" spans="1:243" x14ac:dyDescent="0.3">
      <c r="Q29" s="6"/>
      <c r="R29" s="6"/>
    </row>
    <row r="34" spans="1:18" x14ac:dyDescent="0.3">
      <c r="Q34" s="2"/>
      <c r="R34" s="2"/>
    </row>
    <row r="41" spans="1:18" x14ac:dyDescent="0.3">
      <c r="A41" s="35"/>
      <c r="B41" s="36"/>
    </row>
    <row r="42" spans="1:18" x14ac:dyDescent="0.3">
      <c r="A42" s="11"/>
      <c r="B42" s="37"/>
    </row>
    <row r="43" spans="1:18" x14ac:dyDescent="0.3">
      <c r="A43" s="11"/>
      <c r="B43" s="37"/>
    </row>
    <row r="44" spans="1:18" x14ac:dyDescent="0.3">
      <c r="A44" s="11"/>
      <c r="B44" s="12"/>
    </row>
    <row r="45" spans="1:18" ht="15.6" x14ac:dyDescent="0.3">
      <c r="A45" s="38"/>
      <c r="B45" s="37"/>
    </row>
    <row r="46" spans="1:18" x14ac:dyDescent="0.3">
      <c r="A46" s="11"/>
      <c r="B46" s="12"/>
    </row>
    <row r="47" spans="1:18" x14ac:dyDescent="0.3">
      <c r="A47" s="11"/>
      <c r="B47" s="12"/>
    </row>
    <row r="48" spans="1:18" x14ac:dyDescent="0.3">
      <c r="A48" s="11"/>
      <c r="B48" s="36"/>
    </row>
  </sheetData>
  <pageMargins left="0.49" right="0.4" top="0.74803149606299213" bottom="0.74803149606299213" header="0.31496062992125984" footer="0.31496062992125984"/>
  <pageSetup paperSize="9" scale="8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858C-4F69-40E8-A57C-AA42E3A8BB3D}">
  <dimension ref="A1:DH49"/>
  <sheetViews>
    <sheetView zoomScale="78" zoomScaleNormal="100" workbookViewId="0">
      <selection activeCell="A10" sqref="A10:K20"/>
    </sheetView>
  </sheetViews>
  <sheetFormatPr defaultColWidth="11.44140625" defaultRowHeight="14.4" x14ac:dyDescent="0.3"/>
  <cols>
    <col min="1" max="1" width="15.44140625" customWidth="1"/>
    <col min="2" max="2" width="10.21875" customWidth="1"/>
    <col min="3" max="3" width="8.77734375" customWidth="1"/>
    <col min="4" max="4" width="14.21875" customWidth="1"/>
    <col min="5" max="5" width="16.6640625" bestFit="1" customWidth="1"/>
    <col min="6" max="7" width="10.77734375" customWidth="1"/>
    <col min="8" max="8" width="11.77734375" customWidth="1"/>
    <col min="9" max="9" width="11.21875" customWidth="1"/>
    <col min="10" max="10" width="17.77734375" bestFit="1" customWidth="1"/>
    <col min="11" max="11" width="14" bestFit="1" customWidth="1"/>
    <col min="12" max="12" width="6.77734375" bestFit="1" customWidth="1"/>
    <col min="13" max="13" width="30.5546875" customWidth="1"/>
    <col min="14" max="14" width="10.77734375" bestFit="1" customWidth="1"/>
    <col min="15" max="15" width="6.77734375" bestFit="1" customWidth="1"/>
    <col min="16" max="16" width="12.5546875" bestFit="1" customWidth="1"/>
    <col min="17" max="17" width="18.44140625" bestFit="1" customWidth="1"/>
    <col min="18" max="18" width="8" customWidth="1"/>
    <col min="19" max="19" width="8.21875" bestFit="1" customWidth="1"/>
  </cols>
  <sheetData>
    <row r="1" spans="1:112" x14ac:dyDescent="0.3">
      <c r="M1" s="6"/>
    </row>
    <row r="2" spans="1:112" x14ac:dyDescent="0.3">
      <c r="A2" s="53" t="s">
        <v>0</v>
      </c>
      <c r="B2" s="54"/>
      <c r="C2" s="55"/>
      <c r="D2" s="55"/>
      <c r="E2" s="55"/>
      <c r="M2" s="6"/>
    </row>
    <row r="3" spans="1:112" x14ac:dyDescent="0.3">
      <c r="A3" s="55" t="s">
        <v>1</v>
      </c>
      <c r="B3" s="69"/>
      <c r="C3" s="55"/>
      <c r="D3" s="55" t="s">
        <v>2</v>
      </c>
      <c r="E3" s="56"/>
    </row>
    <row r="4" spans="1:112" x14ac:dyDescent="0.3">
      <c r="A4" s="55" t="s">
        <v>86</v>
      </c>
      <c r="B4" s="69"/>
      <c r="C4" s="55"/>
      <c r="D4" s="55"/>
      <c r="E4" s="55"/>
    </row>
    <row r="5" spans="1:112" x14ac:dyDescent="0.3">
      <c r="A5" s="55" t="s">
        <v>4</v>
      </c>
      <c r="B5" s="58"/>
      <c r="C5" s="55"/>
      <c r="D5" s="55"/>
      <c r="E5" s="56"/>
      <c r="F5" s="10"/>
      <c r="G5" s="21"/>
      <c r="H5" s="12"/>
      <c r="M5" s="7"/>
      <c r="N5" s="8"/>
    </row>
    <row r="6" spans="1:112" ht="15" thickBot="1" x14ac:dyDescent="0.35">
      <c r="B6" s="2"/>
      <c r="D6" s="2"/>
      <c r="G6" s="4"/>
      <c r="H6" s="4"/>
      <c r="N6" s="2"/>
    </row>
    <row r="7" spans="1:112" ht="15.6" x14ac:dyDescent="0.35">
      <c r="A7" s="31" t="s">
        <v>5</v>
      </c>
      <c r="B7" s="31" t="s">
        <v>6</v>
      </c>
      <c r="C7" s="31" t="s">
        <v>7</v>
      </c>
      <c r="D7" s="31" t="s">
        <v>8</v>
      </c>
      <c r="E7" s="31" t="s">
        <v>9</v>
      </c>
      <c r="F7" s="31" t="s">
        <v>10</v>
      </c>
      <c r="G7" s="31" t="s">
        <v>11</v>
      </c>
      <c r="H7" s="31" t="s">
        <v>12</v>
      </c>
      <c r="I7" s="31" t="s">
        <v>13</v>
      </c>
      <c r="J7" s="31" t="s">
        <v>14</v>
      </c>
      <c r="K7" s="31" t="s">
        <v>15</v>
      </c>
      <c r="M7" s="82" t="s">
        <v>16</v>
      </c>
      <c r="N7" s="99" t="e">
        <f>B23/B5</f>
        <v>#DIV/0!</v>
      </c>
      <c r="O7" s="59" t="s">
        <v>17</v>
      </c>
      <c r="P7" s="32"/>
      <c r="Q7" s="32"/>
    </row>
    <row r="8" spans="1:112" ht="15" thickBot="1" x14ac:dyDescent="0.35">
      <c r="M8" s="84" t="s">
        <v>18</v>
      </c>
      <c r="N8" s="100" t="e">
        <f>-1/K23</f>
        <v>#DIV/0!</v>
      </c>
      <c r="O8" s="59" t="s">
        <v>19</v>
      </c>
    </row>
    <row r="9" spans="1:112" x14ac:dyDescent="0.3">
      <c r="L9" s="41"/>
      <c r="M9" s="86" t="s">
        <v>20</v>
      </c>
      <c r="N9" s="101" t="e">
        <f>J16</f>
        <v>#DIV/0!</v>
      </c>
      <c r="O9" s="59" t="s">
        <v>21</v>
      </c>
    </row>
    <row r="10" spans="1:112" ht="15" thickBot="1" x14ac:dyDescent="0.35">
      <c r="A10" s="48"/>
      <c r="B10" s="43" t="e">
        <f t="shared" ref="B10:B20" si="0">-1/A10</f>
        <v>#DIV/0!</v>
      </c>
      <c r="C10" s="66"/>
      <c r="D10" s="45">
        <f>C10-$B$3-$B$5</f>
        <v>0</v>
      </c>
      <c r="E10" s="49" t="e">
        <f t="shared" ref="E10:E18" si="1">(D10/$B$23)</f>
        <v>#DIV/0!</v>
      </c>
      <c r="F10" s="46" t="e">
        <f t="shared" ref="F10:F18" si="2">100*E10</f>
        <v>#DIV/0!</v>
      </c>
      <c r="G10" s="46" t="e">
        <f t="shared" ref="G10:G19" si="3">100-F10</f>
        <v>#DIV/0!</v>
      </c>
      <c r="H10" s="41" t="e">
        <f t="shared" ref="H10:H18" si="4">(E10-N$10/100)/(1-N$10/100)</f>
        <v>#DIV/0!</v>
      </c>
      <c r="I10" s="41" t="e">
        <f t="shared" ref="I10:I18" si="5">H10*100</f>
        <v>#DIV/0!</v>
      </c>
      <c r="J10" s="47" t="e">
        <f t="shared" ref="J10:J18" si="6">-1/($K$23+$K$22*G10)</f>
        <v>#DIV/0!</v>
      </c>
      <c r="K10" s="47" t="e">
        <f t="shared" ref="K10:K18" si="7">A10-J10</f>
        <v>#DIV/0!</v>
      </c>
      <c r="L10" s="41"/>
      <c r="M10" s="92" t="s">
        <v>22</v>
      </c>
      <c r="N10" s="102" t="e">
        <f>100+(K23/K22)</f>
        <v>#DIV/0!</v>
      </c>
      <c r="O10" s="59" t="s">
        <v>19</v>
      </c>
    </row>
    <row r="11" spans="1:112" ht="16.5" customHeight="1" x14ac:dyDescent="0.3">
      <c r="A11" s="42"/>
      <c r="B11" s="43" t="e">
        <f t="shared" si="0"/>
        <v>#DIV/0!</v>
      </c>
      <c r="C11" s="44"/>
      <c r="D11" s="45">
        <f t="shared" ref="D11:D15" si="8">C11-$B$3-$B$5</f>
        <v>0</v>
      </c>
      <c r="E11" s="49" t="e">
        <f t="shared" si="1"/>
        <v>#DIV/0!</v>
      </c>
      <c r="F11" s="46" t="e">
        <f t="shared" si="2"/>
        <v>#DIV/0!</v>
      </c>
      <c r="G11" s="46" t="e">
        <f t="shared" si="3"/>
        <v>#DIV/0!</v>
      </c>
      <c r="H11" s="41" t="e">
        <f t="shared" si="4"/>
        <v>#DIV/0!</v>
      </c>
      <c r="I11" s="41" t="e">
        <f t="shared" si="5"/>
        <v>#DIV/0!</v>
      </c>
      <c r="J11" s="47" t="e">
        <f t="shared" si="6"/>
        <v>#DIV/0!</v>
      </c>
      <c r="K11" s="47" t="e">
        <f t="shared" si="7"/>
        <v>#DIV/0!</v>
      </c>
      <c r="L11" s="41"/>
      <c r="M11" s="89" t="s">
        <v>23</v>
      </c>
      <c r="N11" s="103" t="e">
        <f>F16</f>
        <v>#DIV/0!</v>
      </c>
      <c r="O11" s="76" t="s">
        <v>24</v>
      </c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</row>
    <row r="12" spans="1:112" s="34" customFormat="1" ht="15" thickBot="1" x14ac:dyDescent="0.35">
      <c r="A12" s="42"/>
      <c r="B12" s="43" t="e">
        <f t="shared" si="0"/>
        <v>#DIV/0!</v>
      </c>
      <c r="C12" s="44"/>
      <c r="D12" s="45">
        <f t="shared" si="8"/>
        <v>0</v>
      </c>
      <c r="E12" s="49" t="e">
        <f t="shared" si="1"/>
        <v>#DIV/0!</v>
      </c>
      <c r="F12" s="46" t="e">
        <f t="shared" si="2"/>
        <v>#DIV/0!</v>
      </c>
      <c r="G12" s="46" t="e">
        <f t="shared" si="3"/>
        <v>#DIV/0!</v>
      </c>
      <c r="H12" s="41" t="e">
        <f t="shared" si="4"/>
        <v>#DIV/0!</v>
      </c>
      <c r="I12" s="41" t="e">
        <f t="shared" si="5"/>
        <v>#DIV/0!</v>
      </c>
      <c r="J12" s="47" t="e">
        <f t="shared" si="6"/>
        <v>#DIV/0!</v>
      </c>
      <c r="K12" s="47" t="e">
        <f t="shared" si="7"/>
        <v>#DIV/0!</v>
      </c>
      <c r="L12" s="41"/>
      <c r="M12" s="86" t="s">
        <v>25</v>
      </c>
      <c r="N12" s="103" t="e">
        <f>I16</f>
        <v>#DIV/0!</v>
      </c>
      <c r="O12" s="76" t="s">
        <v>26</v>
      </c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</row>
    <row r="13" spans="1:112" x14ac:dyDescent="0.3">
      <c r="A13" s="48"/>
      <c r="B13" s="43" t="e">
        <f t="shared" si="0"/>
        <v>#DIV/0!</v>
      </c>
      <c r="C13" s="66"/>
      <c r="D13" s="45">
        <f t="shared" si="8"/>
        <v>0</v>
      </c>
      <c r="E13" s="49" t="e">
        <f t="shared" si="1"/>
        <v>#DIV/0!</v>
      </c>
      <c r="F13" s="46" t="e">
        <f t="shared" si="2"/>
        <v>#DIV/0!</v>
      </c>
      <c r="G13" s="46" t="e">
        <f t="shared" si="3"/>
        <v>#DIV/0!</v>
      </c>
      <c r="H13" s="41" t="e">
        <f t="shared" si="4"/>
        <v>#DIV/0!</v>
      </c>
      <c r="I13" s="41" t="e">
        <f t="shared" si="5"/>
        <v>#DIV/0!</v>
      </c>
      <c r="J13" s="47" t="e">
        <f t="shared" si="6"/>
        <v>#DIV/0!</v>
      </c>
      <c r="K13" s="47" t="e">
        <f t="shared" si="7"/>
        <v>#DIV/0!</v>
      </c>
      <c r="L13" s="41"/>
      <c r="M13" s="89" t="s">
        <v>27</v>
      </c>
      <c r="N13" s="103" t="e">
        <f>STDEV(K10:K16)/STDEV(E10:E16)</f>
        <v>#DIV/0!</v>
      </c>
      <c r="O13" s="76" t="s">
        <v>28</v>
      </c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</row>
    <row r="14" spans="1:112" s="34" customFormat="1" ht="15" thickBot="1" x14ac:dyDescent="0.35">
      <c r="A14" s="48"/>
      <c r="B14" s="43" t="e">
        <f t="shared" si="0"/>
        <v>#DIV/0!</v>
      </c>
      <c r="C14" s="44"/>
      <c r="D14" s="45">
        <f t="shared" si="8"/>
        <v>0</v>
      </c>
      <c r="E14" s="49" t="e">
        <f t="shared" si="1"/>
        <v>#DIV/0!</v>
      </c>
      <c r="F14" s="46" t="e">
        <f t="shared" si="2"/>
        <v>#DIV/0!</v>
      </c>
      <c r="G14" s="46" t="e">
        <f t="shared" si="3"/>
        <v>#DIV/0!</v>
      </c>
      <c r="H14" s="41" t="e">
        <f t="shared" si="4"/>
        <v>#DIV/0!</v>
      </c>
      <c r="I14" s="41" t="e">
        <f t="shared" si="5"/>
        <v>#DIV/0!</v>
      </c>
      <c r="J14" s="47" t="e">
        <f t="shared" si="6"/>
        <v>#DIV/0!</v>
      </c>
      <c r="K14" s="47" t="e">
        <f t="shared" si="7"/>
        <v>#DIV/0!</v>
      </c>
      <c r="L14" s="41"/>
      <c r="M14" s="86" t="s">
        <v>29</v>
      </c>
      <c r="N14" s="103" t="e">
        <f>STDEV(K10:K16)/STDEV(H10:H16)</f>
        <v>#DIV/0!</v>
      </c>
      <c r="O14" s="76" t="s">
        <v>30</v>
      </c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</row>
    <row r="15" spans="1:112" x14ac:dyDescent="0.3">
      <c r="A15" s="42"/>
      <c r="B15" s="43" t="e">
        <f t="shared" si="0"/>
        <v>#DIV/0!</v>
      </c>
      <c r="C15" s="66"/>
      <c r="D15" s="45">
        <f t="shared" si="8"/>
        <v>0</v>
      </c>
      <c r="E15" s="49" t="e">
        <f t="shared" si="1"/>
        <v>#DIV/0!</v>
      </c>
      <c r="F15" s="46" t="e">
        <f t="shared" si="2"/>
        <v>#DIV/0!</v>
      </c>
      <c r="G15" s="46" t="e">
        <f t="shared" si="3"/>
        <v>#DIV/0!</v>
      </c>
      <c r="H15" s="41" t="e">
        <f t="shared" si="4"/>
        <v>#DIV/0!</v>
      </c>
      <c r="I15" s="41" t="e">
        <f t="shared" si="5"/>
        <v>#DIV/0!</v>
      </c>
      <c r="J15" s="47" t="e">
        <f t="shared" si="6"/>
        <v>#DIV/0!</v>
      </c>
      <c r="K15" s="47" t="e">
        <f t="shared" si="7"/>
        <v>#DIV/0!</v>
      </c>
      <c r="L15" s="41"/>
      <c r="M15" s="86" t="s">
        <v>31</v>
      </c>
      <c r="N15" s="103" t="e">
        <f>STDEV(E10:E16)/STDEV(A10:A16)</f>
        <v>#DIV/0!</v>
      </c>
      <c r="O15" s="76" t="s">
        <v>32</v>
      </c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</row>
    <row r="16" spans="1:112" x14ac:dyDescent="0.3">
      <c r="A16" s="42"/>
      <c r="B16" s="50" t="e">
        <f t="shared" si="0"/>
        <v>#DIV/0!</v>
      </c>
      <c r="C16" s="44"/>
      <c r="D16" s="45">
        <f t="shared" ref="D16:D17" si="9">C16-$B$3-$B$4-$B$5</f>
        <v>0</v>
      </c>
      <c r="E16" s="49" t="e">
        <f t="shared" si="1"/>
        <v>#DIV/0!</v>
      </c>
      <c r="F16" s="46" t="e">
        <f t="shared" si="2"/>
        <v>#DIV/0!</v>
      </c>
      <c r="G16" s="46" t="e">
        <f t="shared" si="3"/>
        <v>#DIV/0!</v>
      </c>
      <c r="H16" s="65" t="e">
        <f t="shared" si="4"/>
        <v>#DIV/0!</v>
      </c>
      <c r="I16" s="65" t="e">
        <f t="shared" si="5"/>
        <v>#DIV/0!</v>
      </c>
      <c r="J16" s="47" t="e">
        <f t="shared" si="6"/>
        <v>#DIV/0!</v>
      </c>
      <c r="K16" s="47" t="e">
        <f t="shared" si="7"/>
        <v>#DIV/0!</v>
      </c>
      <c r="L16" s="41"/>
      <c r="M16" s="86" t="s">
        <v>33</v>
      </c>
      <c r="N16" s="103" t="e">
        <f>STDEV(E16:E20)/STDEV(A16:A20)</f>
        <v>#DIV/0!</v>
      </c>
      <c r="O16" s="76" t="s">
        <v>34</v>
      </c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</row>
    <row r="17" spans="1:112" x14ac:dyDescent="0.3">
      <c r="A17" s="42"/>
      <c r="B17" s="43" t="e">
        <f t="shared" si="0"/>
        <v>#DIV/0!</v>
      </c>
      <c r="C17" s="66"/>
      <c r="D17" s="45">
        <f t="shared" si="9"/>
        <v>0</v>
      </c>
      <c r="E17" s="49" t="e">
        <f t="shared" si="1"/>
        <v>#DIV/0!</v>
      </c>
      <c r="F17" s="46" t="e">
        <f t="shared" si="2"/>
        <v>#DIV/0!</v>
      </c>
      <c r="G17" s="46" t="e">
        <f t="shared" si="3"/>
        <v>#DIV/0!</v>
      </c>
      <c r="H17" s="65" t="e">
        <f t="shared" si="4"/>
        <v>#DIV/0!</v>
      </c>
      <c r="I17" s="65" t="e">
        <f t="shared" si="5"/>
        <v>#DIV/0!</v>
      </c>
      <c r="J17" s="47" t="e">
        <f t="shared" si="6"/>
        <v>#DIV/0!</v>
      </c>
      <c r="K17" s="47" t="e">
        <f t="shared" si="7"/>
        <v>#DIV/0!</v>
      </c>
      <c r="L17" s="41"/>
      <c r="M17" s="86" t="s">
        <v>35</v>
      </c>
      <c r="N17" s="103" t="e">
        <f>STDEV(H10:H16)/STDEV(B10:B16)</f>
        <v>#DIV/0!</v>
      </c>
      <c r="O17" s="76" t="s">
        <v>36</v>
      </c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</row>
    <row r="18" spans="1:112" x14ac:dyDescent="0.3">
      <c r="A18" s="42"/>
      <c r="B18" s="71" t="e">
        <f t="shared" si="0"/>
        <v>#DIV/0!</v>
      </c>
      <c r="C18" s="66"/>
      <c r="D18" s="45">
        <f>C18-$B$3-$B$4-$B$5</f>
        <v>0</v>
      </c>
      <c r="E18" s="74" t="e">
        <f t="shared" si="1"/>
        <v>#DIV/0!</v>
      </c>
      <c r="F18" s="75" t="e">
        <f t="shared" si="2"/>
        <v>#DIV/0!</v>
      </c>
      <c r="G18" s="46" t="e">
        <f t="shared" si="3"/>
        <v>#DIV/0!</v>
      </c>
      <c r="H18" s="65" t="e">
        <f t="shared" si="4"/>
        <v>#DIV/0!</v>
      </c>
      <c r="I18" s="65" t="e">
        <f t="shared" si="5"/>
        <v>#DIV/0!</v>
      </c>
      <c r="J18" s="64" t="e">
        <f t="shared" si="6"/>
        <v>#DIV/0!</v>
      </c>
      <c r="K18" s="64" t="e">
        <f t="shared" si="7"/>
        <v>#DIV/0!</v>
      </c>
      <c r="M18" s="86" t="s">
        <v>37</v>
      </c>
      <c r="N18" s="103" t="e">
        <f>STDEV(H16:H20)/STDEV(A16:A20)</f>
        <v>#DIV/0!</v>
      </c>
      <c r="O18" s="76" t="s">
        <v>38</v>
      </c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</row>
    <row r="19" spans="1:112" x14ac:dyDescent="0.3">
      <c r="A19" s="42"/>
      <c r="B19" s="71" t="e">
        <f t="shared" si="0"/>
        <v>#DIV/0!</v>
      </c>
      <c r="C19" s="66"/>
      <c r="D19" s="45">
        <f>C19-$B$3-$B$4-$B$5</f>
        <v>0</v>
      </c>
      <c r="E19" s="74" t="e">
        <f t="shared" ref="E19" si="10">(D19/$B$23)</f>
        <v>#DIV/0!</v>
      </c>
      <c r="F19" s="75" t="e">
        <f t="shared" ref="F19" si="11">100*E19</f>
        <v>#DIV/0!</v>
      </c>
      <c r="G19" s="46" t="e">
        <f t="shared" si="3"/>
        <v>#DIV/0!</v>
      </c>
      <c r="H19" s="65" t="e">
        <f t="shared" ref="H19" si="12">(E19-N$10/100)/(1-N$10/100)</f>
        <v>#DIV/0!</v>
      </c>
      <c r="I19" s="65" t="e">
        <f t="shared" ref="I19" si="13">H19*100</f>
        <v>#DIV/0!</v>
      </c>
      <c r="J19" s="64" t="e">
        <f t="shared" ref="J19" si="14">-1/($K$23+$K$22*G19)</f>
        <v>#DIV/0!</v>
      </c>
      <c r="K19" s="64" t="e">
        <f t="shared" ref="K19" si="15">A19-J19</f>
        <v>#DIV/0!</v>
      </c>
      <c r="M19" s="94" t="s">
        <v>39</v>
      </c>
      <c r="N19" s="108" t="e">
        <f>N15*B23/18/(E3/10000)</f>
        <v>#DIV/0!</v>
      </c>
      <c r="O19" s="76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</row>
    <row r="20" spans="1:112" ht="15" thickBot="1" x14ac:dyDescent="0.35">
      <c r="A20" s="42"/>
      <c r="B20" s="71" t="e">
        <f t="shared" si="0"/>
        <v>#DIV/0!</v>
      </c>
      <c r="C20" s="66"/>
      <c r="D20" s="73">
        <f>C20-$B$3-$B$4-$B$5</f>
        <v>0</v>
      </c>
      <c r="E20" s="74" t="e">
        <f t="shared" ref="E20" si="16">(D20/$B$23)</f>
        <v>#DIV/0!</v>
      </c>
      <c r="F20" s="75" t="e">
        <f t="shared" ref="F20" si="17">100*E20</f>
        <v>#DIV/0!</v>
      </c>
      <c r="G20" s="46" t="e">
        <f t="shared" ref="G20" si="18">100-F20</f>
        <v>#DIV/0!</v>
      </c>
      <c r="H20" s="65" t="e">
        <f t="shared" ref="H20" si="19">(E20-N$10/100)/(1-N$10/100)</f>
        <v>#DIV/0!</v>
      </c>
      <c r="I20" s="65" t="e">
        <f t="shared" ref="I20" si="20">H20*100</f>
        <v>#DIV/0!</v>
      </c>
      <c r="J20" s="64" t="e">
        <f t="shared" ref="J20" si="21">-1/($K$23+$K$22*G20)</f>
        <v>#DIV/0!</v>
      </c>
      <c r="K20" s="64" t="e">
        <f t="shared" ref="K20" si="22">A20-J20</f>
        <v>#DIV/0!</v>
      </c>
      <c r="M20" s="84" t="s">
        <v>88</v>
      </c>
      <c r="N20" s="107" t="e">
        <f>(B5/E3)*10000</f>
        <v>#DIV/0!</v>
      </c>
      <c r="P20" s="5"/>
      <c r="Q20" s="6"/>
      <c r="R20" s="6"/>
    </row>
    <row r="21" spans="1:112" x14ac:dyDescent="0.3">
      <c r="A21" s="9" t="s">
        <v>40</v>
      </c>
      <c r="B21" s="9"/>
      <c r="C21" s="13"/>
      <c r="D21" s="8"/>
      <c r="G21" s="46"/>
      <c r="J21" s="25" t="s">
        <v>41</v>
      </c>
      <c r="P21" s="5"/>
      <c r="Q21" s="6"/>
      <c r="R21" s="6"/>
    </row>
    <row r="22" spans="1:112" x14ac:dyDescent="0.3">
      <c r="A22" t="s">
        <v>42</v>
      </c>
      <c r="B22" s="14" t="e">
        <f>STDEV(D10:D16)/STDEV(A10:A16)</f>
        <v>#DIV/0!</v>
      </c>
      <c r="C22" s="1" t="s">
        <v>43</v>
      </c>
      <c r="D22" s="17">
        <f>COUNT(D10:D16)</f>
        <v>7</v>
      </c>
      <c r="G22" s="46"/>
      <c r="J22" t="s">
        <v>42</v>
      </c>
      <c r="K22" s="19" t="e">
        <f>-STDEV(B16:B19)/STDEV(G16:G19)</f>
        <v>#DIV/0!</v>
      </c>
      <c r="P22" s="5"/>
      <c r="Q22" s="6"/>
      <c r="R22" s="6"/>
    </row>
    <row r="23" spans="1:112" ht="15.6" x14ac:dyDescent="0.3">
      <c r="A23" t="s">
        <v>44</v>
      </c>
      <c r="B23" s="14" t="e">
        <f>AVERAGE(D10:D16)-B22*AVERAGE(A10:A16)</f>
        <v>#DIV/0!</v>
      </c>
      <c r="C23" s="15" t="s">
        <v>45</v>
      </c>
      <c r="G23" s="46"/>
      <c r="J23" t="s">
        <v>44</v>
      </c>
      <c r="K23" s="20" t="e">
        <f>AVERAGE(B16:B19)-K22*AVERAGE(G16:G19)</f>
        <v>#DIV/0!</v>
      </c>
      <c r="M23" s="5"/>
      <c r="N23" s="6"/>
      <c r="O23" s="6"/>
      <c r="P23" s="5"/>
      <c r="Q23" s="6"/>
      <c r="R23" s="6"/>
    </row>
    <row r="24" spans="1:112" x14ac:dyDescent="0.3">
      <c r="G24" s="46"/>
      <c r="J24" s="1" t="s">
        <v>43</v>
      </c>
      <c r="K24" s="17">
        <f>COUNT(B16:B19)</f>
        <v>0</v>
      </c>
      <c r="Q24" s="6"/>
      <c r="R24" s="6"/>
    </row>
    <row r="25" spans="1:112" x14ac:dyDescent="0.3">
      <c r="M25" t="s">
        <v>89</v>
      </c>
      <c r="P25" t="s">
        <v>85</v>
      </c>
      <c r="Q25" s="6"/>
      <c r="R25" s="6"/>
    </row>
    <row r="26" spans="1:112" x14ac:dyDescent="0.3">
      <c r="Q26" s="6"/>
      <c r="R26" s="6"/>
    </row>
    <row r="27" spans="1:112" x14ac:dyDescent="0.3">
      <c r="Q27" s="6"/>
      <c r="R27" s="6"/>
    </row>
    <row r="28" spans="1:112" x14ac:dyDescent="0.3">
      <c r="Q28" s="6"/>
      <c r="R28" s="6"/>
    </row>
    <row r="29" spans="1:112" x14ac:dyDescent="0.3">
      <c r="Q29" s="6"/>
      <c r="R29" s="6"/>
    </row>
    <row r="34" spans="1:18" x14ac:dyDescent="0.3">
      <c r="Q34" s="2"/>
      <c r="R34" s="2"/>
    </row>
    <row r="42" spans="1:18" x14ac:dyDescent="0.3">
      <c r="A42" s="35"/>
      <c r="B42" s="36"/>
    </row>
    <row r="43" spans="1:18" x14ac:dyDescent="0.3">
      <c r="A43" s="11"/>
      <c r="B43" s="37"/>
    </row>
    <row r="44" spans="1:18" x14ac:dyDescent="0.3">
      <c r="A44" s="11"/>
      <c r="B44" s="37"/>
    </row>
    <row r="45" spans="1:18" x14ac:dyDescent="0.3">
      <c r="A45" s="11"/>
      <c r="B45" s="12"/>
    </row>
    <row r="46" spans="1:18" ht="15.6" x14ac:dyDescent="0.3">
      <c r="A46" s="38"/>
      <c r="B46" s="37"/>
    </row>
    <row r="47" spans="1:18" x14ac:dyDescent="0.3">
      <c r="A47" s="11"/>
      <c r="B47" s="12"/>
    </row>
    <row r="48" spans="1:18" x14ac:dyDescent="0.3">
      <c r="A48" s="11"/>
      <c r="B48" s="12"/>
    </row>
    <row r="49" spans="1:2" x14ac:dyDescent="0.3">
      <c r="A49" s="11"/>
      <c r="B49" s="36"/>
    </row>
  </sheetData>
  <pageMargins left="0.49" right="0.4" top="0.74803149606299213" bottom="0.74803149606299213" header="0.31496062992125984" footer="0.31496062992125984"/>
  <pageSetup paperSize="9" scale="8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8"/>
  <sheetViews>
    <sheetView zoomScale="70" zoomScaleNormal="70" workbookViewId="0">
      <selection activeCell="A9" sqref="A9:K19"/>
    </sheetView>
  </sheetViews>
  <sheetFormatPr defaultColWidth="11.44140625" defaultRowHeight="14.4" x14ac:dyDescent="0.3"/>
  <cols>
    <col min="1" max="1" width="15.44140625" customWidth="1"/>
    <col min="2" max="2" width="10.21875" customWidth="1"/>
    <col min="3" max="3" width="8.77734375" customWidth="1"/>
    <col min="4" max="4" width="14.21875" customWidth="1"/>
    <col min="5" max="5" width="16.6640625" bestFit="1" customWidth="1"/>
    <col min="6" max="7" width="10.77734375" customWidth="1"/>
    <col min="8" max="8" width="11.77734375" customWidth="1"/>
    <col min="9" max="9" width="11.21875" customWidth="1"/>
    <col min="10" max="10" width="17.77734375" bestFit="1" customWidth="1"/>
    <col min="11" max="11" width="14" bestFit="1" customWidth="1"/>
    <col min="12" max="12" width="6.77734375" bestFit="1" customWidth="1"/>
    <col min="13" max="13" width="30.5546875" customWidth="1"/>
    <col min="14" max="14" width="9.5546875" bestFit="1" customWidth="1"/>
    <col min="15" max="15" width="6.77734375" bestFit="1" customWidth="1"/>
    <col min="16" max="16" width="12.5546875" bestFit="1" customWidth="1"/>
    <col min="17" max="17" width="18.44140625" bestFit="1" customWidth="1"/>
    <col min="18" max="18" width="8" customWidth="1"/>
    <col min="19" max="19" width="8.21875" bestFit="1" customWidth="1"/>
  </cols>
  <sheetData>
    <row r="1" spans="1:17" x14ac:dyDescent="0.3">
      <c r="M1" s="6"/>
    </row>
    <row r="2" spans="1:17" x14ac:dyDescent="0.3">
      <c r="A2" s="53" t="s">
        <v>0</v>
      </c>
      <c r="B2" s="54"/>
      <c r="C2" s="55"/>
      <c r="D2" s="55"/>
      <c r="E2" s="55"/>
      <c r="M2" s="6"/>
    </row>
    <row r="3" spans="1:17" x14ac:dyDescent="0.3">
      <c r="A3" s="55" t="s">
        <v>1</v>
      </c>
      <c r="B3" s="69"/>
      <c r="C3" s="55"/>
      <c r="D3" s="55" t="s">
        <v>2</v>
      </c>
      <c r="E3" s="117"/>
    </row>
    <row r="4" spans="1:17" x14ac:dyDescent="0.3">
      <c r="A4" s="55"/>
      <c r="B4" s="69"/>
      <c r="C4" s="55"/>
      <c r="D4" s="55"/>
      <c r="E4" s="55"/>
    </row>
    <row r="5" spans="1:17" x14ac:dyDescent="0.3">
      <c r="A5" s="55" t="s">
        <v>4</v>
      </c>
      <c r="B5" s="69"/>
      <c r="C5" s="55"/>
      <c r="D5" s="55"/>
      <c r="E5" s="56"/>
      <c r="F5" s="10"/>
      <c r="G5" s="21"/>
      <c r="H5" s="12"/>
      <c r="M5" s="7"/>
      <c r="N5" s="8"/>
    </row>
    <row r="6" spans="1:17" ht="15" thickBot="1" x14ac:dyDescent="0.35">
      <c r="B6" s="2"/>
      <c r="D6" s="2"/>
      <c r="G6" s="4"/>
      <c r="H6" s="4"/>
      <c r="N6" s="2"/>
    </row>
    <row r="7" spans="1:17" ht="15.6" x14ac:dyDescent="0.35">
      <c r="A7" s="31" t="s">
        <v>5</v>
      </c>
      <c r="B7" s="31" t="s">
        <v>6</v>
      </c>
      <c r="C7" s="31" t="s">
        <v>7</v>
      </c>
      <c r="D7" s="31" t="s">
        <v>8</v>
      </c>
      <c r="E7" s="31" t="s">
        <v>9</v>
      </c>
      <c r="F7" s="31" t="s">
        <v>10</v>
      </c>
      <c r="G7" s="31" t="s">
        <v>11</v>
      </c>
      <c r="H7" s="31" t="s">
        <v>12</v>
      </c>
      <c r="I7" s="31" t="s">
        <v>13</v>
      </c>
      <c r="J7" s="31" t="s">
        <v>14</v>
      </c>
      <c r="K7" s="31" t="s">
        <v>15</v>
      </c>
      <c r="M7" s="82" t="s">
        <v>16</v>
      </c>
      <c r="N7" s="99" t="e">
        <f>B22/B5</f>
        <v>#DIV/0!</v>
      </c>
      <c r="O7" s="59" t="s">
        <v>17</v>
      </c>
      <c r="P7" s="32"/>
      <c r="Q7" s="32"/>
    </row>
    <row r="8" spans="1:17" ht="15" thickBot="1" x14ac:dyDescent="0.35">
      <c r="M8" s="84" t="s">
        <v>18</v>
      </c>
      <c r="N8" s="100" t="e">
        <f>-1/K22</f>
        <v>#DIV/0!</v>
      </c>
      <c r="O8" s="59" t="s">
        <v>19</v>
      </c>
    </row>
    <row r="9" spans="1:17" x14ac:dyDescent="0.3">
      <c r="A9" s="48"/>
      <c r="B9" s="43" t="e">
        <f t="shared" ref="B9:B19" si="0">-1/A9</f>
        <v>#DIV/0!</v>
      </c>
      <c r="C9" s="44"/>
      <c r="D9" s="45">
        <f>C9-$B$3-$B$5</f>
        <v>0</v>
      </c>
      <c r="E9" s="49" t="e">
        <f>(D9/$B$22)</f>
        <v>#DIV/0!</v>
      </c>
      <c r="F9" s="46" t="e">
        <f t="shared" ref="F9:F16" si="1">100*E9</f>
        <v>#DIV/0!</v>
      </c>
      <c r="G9" s="46" t="e">
        <f t="shared" ref="G9:G18" si="2">100-F9</f>
        <v>#DIV/0!</v>
      </c>
      <c r="H9" s="41" t="e">
        <f>(E9-N$10/100)/(1-N$10/100)</f>
        <v>#DIV/0!</v>
      </c>
      <c r="I9" s="41" t="e">
        <f t="shared" ref="I9:I16" si="3">H9*100</f>
        <v>#DIV/0!</v>
      </c>
      <c r="J9" s="47" t="e">
        <f t="shared" ref="J9:J14" si="4">-1/($K$22+$K$21*G9)</f>
        <v>#DIV/0!</v>
      </c>
      <c r="K9" s="47" t="e">
        <f t="shared" ref="K9:K14" si="5">A9-J9</f>
        <v>#DIV/0!</v>
      </c>
      <c r="M9" s="86" t="s">
        <v>20</v>
      </c>
      <c r="N9" s="101" t="e">
        <f>J15</f>
        <v>#DIV/0!</v>
      </c>
      <c r="O9" s="59" t="s">
        <v>21</v>
      </c>
    </row>
    <row r="10" spans="1:17" ht="15" thickBot="1" x14ac:dyDescent="0.35">
      <c r="A10" s="48"/>
      <c r="B10" s="43" t="e">
        <f t="shared" si="0"/>
        <v>#DIV/0!</v>
      </c>
      <c r="C10" s="66"/>
      <c r="D10" s="45">
        <f t="shared" ref="D10:D14" si="6">C10-$B$3-$B$5</f>
        <v>0</v>
      </c>
      <c r="E10" s="49" t="e">
        <f t="shared" ref="E10:E16" si="7">(D10/$B$22)</f>
        <v>#DIV/0!</v>
      </c>
      <c r="F10" s="46" t="e">
        <f t="shared" si="1"/>
        <v>#DIV/0!</v>
      </c>
      <c r="G10" s="46" t="e">
        <f t="shared" si="2"/>
        <v>#DIV/0!</v>
      </c>
      <c r="H10" s="41" t="e">
        <f t="shared" ref="H10:H16" si="8">(E10-N$10/100)/(1-N$10/100)</f>
        <v>#DIV/0!</v>
      </c>
      <c r="I10" s="41" t="e">
        <f t="shared" si="3"/>
        <v>#DIV/0!</v>
      </c>
      <c r="J10" s="47" t="e">
        <f t="shared" si="4"/>
        <v>#DIV/0!</v>
      </c>
      <c r="K10" s="47" t="e">
        <f t="shared" si="5"/>
        <v>#DIV/0!</v>
      </c>
      <c r="M10" s="92" t="s">
        <v>22</v>
      </c>
      <c r="N10" s="102" t="e">
        <f>100+(K22/K21)</f>
        <v>#DIV/0!</v>
      </c>
      <c r="O10" s="59" t="s">
        <v>19</v>
      </c>
    </row>
    <row r="11" spans="1:17" ht="16.5" customHeight="1" x14ac:dyDescent="0.3">
      <c r="A11" s="42"/>
      <c r="B11" s="43" t="e">
        <f t="shared" si="0"/>
        <v>#DIV/0!</v>
      </c>
      <c r="C11" s="44"/>
      <c r="D11" s="45">
        <f t="shared" si="6"/>
        <v>0</v>
      </c>
      <c r="E11" s="49" t="e">
        <f t="shared" si="7"/>
        <v>#DIV/0!</v>
      </c>
      <c r="F11" s="46" t="e">
        <f t="shared" si="1"/>
        <v>#DIV/0!</v>
      </c>
      <c r="G11" s="46" t="e">
        <f t="shared" si="2"/>
        <v>#DIV/0!</v>
      </c>
      <c r="H11" s="41" t="e">
        <f t="shared" si="8"/>
        <v>#DIV/0!</v>
      </c>
      <c r="I11" s="41" t="e">
        <f t="shared" si="3"/>
        <v>#DIV/0!</v>
      </c>
      <c r="J11" s="47" t="e">
        <f t="shared" si="4"/>
        <v>#DIV/0!</v>
      </c>
      <c r="K11" s="47" t="e">
        <f t="shared" si="5"/>
        <v>#DIV/0!</v>
      </c>
      <c r="M11" s="89" t="s">
        <v>23</v>
      </c>
      <c r="N11" s="103" t="e">
        <f>F15</f>
        <v>#DIV/0!</v>
      </c>
      <c r="O11" s="59" t="s">
        <v>24</v>
      </c>
    </row>
    <row r="12" spans="1:17" x14ac:dyDescent="0.3">
      <c r="A12" s="42"/>
      <c r="B12" s="43" t="e">
        <f t="shared" si="0"/>
        <v>#DIV/0!</v>
      </c>
      <c r="C12" s="44"/>
      <c r="D12" s="45">
        <f t="shared" si="6"/>
        <v>0</v>
      </c>
      <c r="E12" s="49" t="e">
        <f t="shared" si="7"/>
        <v>#DIV/0!</v>
      </c>
      <c r="F12" s="46" t="e">
        <f t="shared" si="1"/>
        <v>#DIV/0!</v>
      </c>
      <c r="G12" s="46" t="e">
        <f t="shared" si="2"/>
        <v>#DIV/0!</v>
      </c>
      <c r="H12" s="41" t="e">
        <f t="shared" si="8"/>
        <v>#DIV/0!</v>
      </c>
      <c r="I12" s="41" t="e">
        <f t="shared" si="3"/>
        <v>#DIV/0!</v>
      </c>
      <c r="J12" s="47" t="e">
        <f t="shared" si="4"/>
        <v>#DIV/0!</v>
      </c>
      <c r="K12" s="47" t="e">
        <f t="shared" si="5"/>
        <v>#DIV/0!</v>
      </c>
      <c r="M12" s="86" t="s">
        <v>25</v>
      </c>
      <c r="N12" s="103" t="e">
        <f>I15</f>
        <v>#DIV/0!</v>
      </c>
      <c r="O12" s="59" t="s">
        <v>26</v>
      </c>
    </row>
    <row r="13" spans="1:17" x14ac:dyDescent="0.3">
      <c r="A13" s="48"/>
      <c r="B13" s="43" t="e">
        <f t="shared" si="0"/>
        <v>#DIV/0!</v>
      </c>
      <c r="C13" s="66"/>
      <c r="D13" s="45">
        <f t="shared" si="6"/>
        <v>0</v>
      </c>
      <c r="E13" s="49" t="e">
        <f t="shared" si="7"/>
        <v>#DIV/0!</v>
      </c>
      <c r="F13" s="46" t="e">
        <f t="shared" si="1"/>
        <v>#DIV/0!</v>
      </c>
      <c r="G13" s="46" t="e">
        <f t="shared" si="2"/>
        <v>#DIV/0!</v>
      </c>
      <c r="H13" s="41" t="e">
        <f t="shared" si="8"/>
        <v>#DIV/0!</v>
      </c>
      <c r="I13" s="41" t="e">
        <f t="shared" si="3"/>
        <v>#DIV/0!</v>
      </c>
      <c r="J13" s="47" t="e">
        <f t="shared" si="4"/>
        <v>#DIV/0!</v>
      </c>
      <c r="K13" s="47" t="e">
        <f t="shared" si="5"/>
        <v>#DIV/0!</v>
      </c>
      <c r="M13" s="89" t="s">
        <v>27</v>
      </c>
      <c r="N13" s="103" t="e">
        <f>STDEV(K9:K15)/STDEV(E9:E15)</f>
        <v>#DIV/0!</v>
      </c>
      <c r="O13" s="59" t="s">
        <v>28</v>
      </c>
    </row>
    <row r="14" spans="1:17" x14ac:dyDescent="0.3">
      <c r="A14" s="48"/>
      <c r="B14" s="43" t="e">
        <f t="shared" si="0"/>
        <v>#DIV/0!</v>
      </c>
      <c r="C14" s="44"/>
      <c r="D14" s="45">
        <f t="shared" si="6"/>
        <v>0</v>
      </c>
      <c r="E14" s="49" t="e">
        <f t="shared" si="7"/>
        <v>#DIV/0!</v>
      </c>
      <c r="F14" s="46" t="e">
        <f t="shared" si="1"/>
        <v>#DIV/0!</v>
      </c>
      <c r="G14" s="46" t="e">
        <f t="shared" si="2"/>
        <v>#DIV/0!</v>
      </c>
      <c r="H14" s="41" t="e">
        <f t="shared" si="8"/>
        <v>#DIV/0!</v>
      </c>
      <c r="I14" s="41" t="e">
        <f t="shared" si="3"/>
        <v>#DIV/0!</v>
      </c>
      <c r="J14" s="47" t="e">
        <f t="shared" si="4"/>
        <v>#DIV/0!</v>
      </c>
      <c r="K14" s="47" t="e">
        <f t="shared" si="5"/>
        <v>#DIV/0!</v>
      </c>
      <c r="M14" s="86" t="s">
        <v>29</v>
      </c>
      <c r="N14" s="103" t="e">
        <f>STDEV(K9:K15)/STDEV(H9:H15)</f>
        <v>#DIV/0!</v>
      </c>
      <c r="O14" s="59" t="s">
        <v>30</v>
      </c>
    </row>
    <row r="15" spans="1:17" x14ac:dyDescent="0.3">
      <c r="A15" s="42"/>
      <c r="B15" s="43" t="e">
        <f t="shared" si="0"/>
        <v>#DIV/0!</v>
      </c>
      <c r="C15" s="66"/>
      <c r="D15" s="45">
        <f t="shared" ref="D15:D19" si="9">C15-$B$3-$B$4-$B$5</f>
        <v>0</v>
      </c>
      <c r="E15" s="49" t="e">
        <f t="shared" si="7"/>
        <v>#DIV/0!</v>
      </c>
      <c r="F15" s="46" t="e">
        <f t="shared" si="1"/>
        <v>#DIV/0!</v>
      </c>
      <c r="G15" s="46" t="e">
        <f t="shared" si="2"/>
        <v>#DIV/0!</v>
      </c>
      <c r="H15" s="41" t="e">
        <f t="shared" si="8"/>
        <v>#DIV/0!</v>
      </c>
      <c r="I15" s="41" t="e">
        <f t="shared" si="3"/>
        <v>#DIV/0!</v>
      </c>
      <c r="J15" s="47" t="e">
        <f t="shared" ref="J15:J16" si="10">-1/($K$22+$K$21*G15)</f>
        <v>#DIV/0!</v>
      </c>
      <c r="K15" s="47" t="e">
        <f t="shared" ref="K15:K16" si="11">A15-J15</f>
        <v>#DIV/0!</v>
      </c>
      <c r="M15" s="96" t="s">
        <v>31</v>
      </c>
      <c r="N15" s="104" t="e">
        <f>STDEV(E9:E15)/STDEV(A9:A15)</f>
        <v>#DIV/0!</v>
      </c>
      <c r="O15" s="59" t="s">
        <v>32</v>
      </c>
    </row>
    <row r="16" spans="1:17" x14ac:dyDescent="0.3">
      <c r="A16" s="42"/>
      <c r="B16" s="50" t="e">
        <f t="shared" si="0"/>
        <v>#DIV/0!</v>
      </c>
      <c r="C16" s="44"/>
      <c r="D16" s="45">
        <f t="shared" si="9"/>
        <v>0</v>
      </c>
      <c r="E16" s="49" t="e">
        <f t="shared" si="7"/>
        <v>#DIV/0!</v>
      </c>
      <c r="F16" s="46" t="e">
        <f t="shared" si="1"/>
        <v>#DIV/0!</v>
      </c>
      <c r="G16" s="46" t="e">
        <f t="shared" si="2"/>
        <v>#DIV/0!</v>
      </c>
      <c r="H16" s="65" t="e">
        <f t="shared" si="8"/>
        <v>#DIV/0!</v>
      </c>
      <c r="I16" s="65" t="e">
        <f t="shared" si="3"/>
        <v>#DIV/0!</v>
      </c>
      <c r="J16" s="47" t="e">
        <f t="shared" si="10"/>
        <v>#DIV/0!</v>
      </c>
      <c r="K16" s="47" t="e">
        <f t="shared" si="11"/>
        <v>#DIV/0!</v>
      </c>
      <c r="M16" s="86" t="s">
        <v>33</v>
      </c>
      <c r="N16" s="103" t="e">
        <f>STDEV(E15:E19)/STDEV(A15:A19)</f>
        <v>#DIV/0!</v>
      </c>
      <c r="O16" s="59" t="s">
        <v>34</v>
      </c>
    </row>
    <row r="17" spans="1:18" x14ac:dyDescent="0.3">
      <c r="A17" s="42"/>
      <c r="B17" s="43" t="e">
        <f t="shared" si="0"/>
        <v>#DIV/0!</v>
      </c>
      <c r="C17" s="66"/>
      <c r="D17" s="45">
        <f t="shared" si="9"/>
        <v>0</v>
      </c>
      <c r="E17" s="49" t="e">
        <f t="shared" ref="E17:E18" si="12">(D17/$B$22)</f>
        <v>#DIV/0!</v>
      </c>
      <c r="F17" s="46" t="e">
        <f t="shared" ref="F17:F18" si="13">100*E17</f>
        <v>#DIV/0!</v>
      </c>
      <c r="G17" s="46" t="e">
        <f t="shared" si="2"/>
        <v>#DIV/0!</v>
      </c>
      <c r="H17" s="65" t="e">
        <f t="shared" ref="H17:H18" si="14">(E17-N$10/100)/(1-N$10/100)</f>
        <v>#DIV/0!</v>
      </c>
      <c r="I17" s="65" t="e">
        <f t="shared" ref="I17:I18" si="15">H17*100</f>
        <v>#DIV/0!</v>
      </c>
      <c r="J17" s="47" t="e">
        <f>-1/($K$22+$K$21*G17)</f>
        <v>#DIV/0!</v>
      </c>
      <c r="K17" s="47" t="e">
        <f t="shared" ref="K17:K18" si="16">A17-J17</f>
        <v>#DIV/0!</v>
      </c>
      <c r="M17" s="86" t="s">
        <v>35</v>
      </c>
      <c r="N17" s="103" t="e">
        <f>STDEV(H9:H15)/STDEV(A9:A15)</f>
        <v>#DIV/0!</v>
      </c>
      <c r="O17" s="59" t="s">
        <v>36</v>
      </c>
    </row>
    <row r="18" spans="1:18" ht="15" thickBot="1" x14ac:dyDescent="0.35">
      <c r="A18" s="42"/>
      <c r="B18" s="71" t="e">
        <f t="shared" si="0"/>
        <v>#DIV/0!</v>
      </c>
      <c r="C18" s="66"/>
      <c r="D18" s="45">
        <f t="shared" si="9"/>
        <v>0</v>
      </c>
      <c r="E18" s="74" t="e">
        <f t="shared" si="12"/>
        <v>#DIV/0!</v>
      </c>
      <c r="F18" s="75" t="e">
        <f t="shared" si="13"/>
        <v>#DIV/0!</v>
      </c>
      <c r="G18" s="46" t="e">
        <f t="shared" si="2"/>
        <v>#DIV/0!</v>
      </c>
      <c r="H18" s="65" t="e">
        <f t="shared" si="14"/>
        <v>#DIV/0!</v>
      </c>
      <c r="I18" s="65" t="e">
        <f t="shared" si="15"/>
        <v>#DIV/0!</v>
      </c>
      <c r="J18" s="64" t="e">
        <f>-1/($K$22+$K$21*G18)</f>
        <v>#DIV/0!</v>
      </c>
      <c r="K18" s="64" t="e">
        <f t="shared" si="16"/>
        <v>#DIV/0!</v>
      </c>
      <c r="M18" s="97" t="s">
        <v>37</v>
      </c>
      <c r="N18" s="105" t="e">
        <f>STDEV(H15:H19)/STDEV(A15:A19)</f>
        <v>#DIV/0!</v>
      </c>
      <c r="O18" s="59" t="s">
        <v>38</v>
      </c>
    </row>
    <row r="19" spans="1:18" x14ac:dyDescent="0.3">
      <c r="A19" s="42"/>
      <c r="B19" s="71" t="e">
        <f t="shared" si="0"/>
        <v>#DIV/0!</v>
      </c>
      <c r="C19" s="66"/>
      <c r="D19" s="73">
        <f t="shared" si="9"/>
        <v>0</v>
      </c>
      <c r="E19" s="74" t="e">
        <f t="shared" ref="E19" si="17">(D19/$B$22)</f>
        <v>#DIV/0!</v>
      </c>
      <c r="F19" s="75" t="e">
        <f t="shared" ref="F19" si="18">100*E19</f>
        <v>#DIV/0!</v>
      </c>
      <c r="G19" s="46" t="e">
        <f t="shared" ref="G19" si="19">100-F19</f>
        <v>#DIV/0!</v>
      </c>
      <c r="H19" s="65" t="e">
        <f t="shared" ref="H19" si="20">(E19-N$10/100)/(1-N$10/100)</f>
        <v>#DIV/0!</v>
      </c>
      <c r="I19" s="65" t="e">
        <f t="shared" ref="I19" si="21">H19*100</f>
        <v>#DIV/0!</v>
      </c>
      <c r="J19" s="64" t="e">
        <f>-1/($K$22+$K$21*G19)</f>
        <v>#DIV/0!</v>
      </c>
      <c r="K19" s="64" t="e">
        <f t="shared" ref="K19" si="22">A19-J19</f>
        <v>#DIV/0!</v>
      </c>
      <c r="M19" s="88" t="s">
        <v>39</v>
      </c>
      <c r="N19" s="106" t="e">
        <f>N15*B22/18/(E3/10000)</f>
        <v>#DIV/0!</v>
      </c>
      <c r="O19" s="59"/>
    </row>
    <row r="20" spans="1:18" ht="15" thickBot="1" x14ac:dyDescent="0.35">
      <c r="A20" s="9" t="s">
        <v>40</v>
      </c>
      <c r="B20" s="9"/>
      <c r="C20" s="13"/>
      <c r="D20" s="8"/>
      <c r="G20" s="33"/>
      <c r="J20" s="25" t="s">
        <v>41</v>
      </c>
      <c r="M20" s="84" t="s">
        <v>88</v>
      </c>
      <c r="N20" s="107" t="e">
        <f>(B5/E3)*10000</f>
        <v>#DIV/0!</v>
      </c>
      <c r="P20" s="5"/>
      <c r="Q20" s="6"/>
      <c r="R20" s="6"/>
    </row>
    <row r="21" spans="1:18" x14ac:dyDescent="0.3">
      <c r="A21" t="s">
        <v>42</v>
      </c>
      <c r="B21" s="14" t="e">
        <f>STDEV(D9:D15)/STDEV(A9:A15)</f>
        <v>#DIV/0!</v>
      </c>
      <c r="C21" s="1" t="s">
        <v>43</v>
      </c>
      <c r="D21" s="17">
        <f>COUNT(D9:D15)</f>
        <v>7</v>
      </c>
      <c r="J21" t="s">
        <v>42</v>
      </c>
      <c r="K21" s="19" t="e">
        <f>-STDEV(B15:B19)/STDEV(G15:G19)</f>
        <v>#DIV/0!</v>
      </c>
      <c r="P21" s="5"/>
      <c r="Q21" s="6"/>
      <c r="R21" s="6"/>
    </row>
    <row r="22" spans="1:18" ht="15.6" x14ac:dyDescent="0.3">
      <c r="A22" t="s">
        <v>44</v>
      </c>
      <c r="B22" s="14" t="e">
        <f>AVERAGE(D9:D15)-B21*AVERAGE(A9:A15)</f>
        <v>#DIV/0!</v>
      </c>
      <c r="C22" s="15" t="s">
        <v>45</v>
      </c>
      <c r="J22" t="s">
        <v>44</v>
      </c>
      <c r="K22" s="20" t="e">
        <f>AVERAGE(B15:B19)-K21*AVERAGE(G15:G19)</f>
        <v>#DIV/0!</v>
      </c>
      <c r="P22" s="5"/>
      <c r="Q22" s="6"/>
      <c r="R22" s="6"/>
    </row>
    <row r="23" spans="1:18" x14ac:dyDescent="0.3">
      <c r="J23" s="1" t="s">
        <v>43</v>
      </c>
      <c r="K23" s="17">
        <f>COUNT(B15:B19)</f>
        <v>0</v>
      </c>
      <c r="M23" s="5"/>
      <c r="N23" s="6"/>
      <c r="O23" s="6"/>
      <c r="P23" s="5"/>
      <c r="Q23" s="6"/>
      <c r="R23" s="6"/>
    </row>
    <row r="24" spans="1:18" x14ac:dyDescent="0.3">
      <c r="Q24" s="6"/>
      <c r="R24" s="6"/>
    </row>
    <row r="25" spans="1:18" x14ac:dyDescent="0.3">
      <c r="P25" t="s">
        <v>85</v>
      </c>
      <c r="Q25" s="6"/>
      <c r="R25" s="6"/>
    </row>
    <row r="26" spans="1:18" x14ac:dyDescent="0.3">
      <c r="Q26" s="6"/>
      <c r="R26" s="6"/>
    </row>
    <row r="27" spans="1:18" x14ac:dyDescent="0.3">
      <c r="Q27" s="6"/>
      <c r="R27" s="6"/>
    </row>
    <row r="28" spans="1:18" x14ac:dyDescent="0.3">
      <c r="Q28" s="6"/>
      <c r="R28" s="6"/>
    </row>
    <row r="29" spans="1:18" x14ac:dyDescent="0.3">
      <c r="Q29" s="6"/>
      <c r="R29" s="6"/>
    </row>
    <row r="34" spans="1:18" x14ac:dyDescent="0.3">
      <c r="Q34" s="2"/>
      <c r="R34" s="2"/>
    </row>
    <row r="41" spans="1:18" x14ac:dyDescent="0.3">
      <c r="A41" s="35"/>
      <c r="B41" s="36"/>
    </row>
    <row r="42" spans="1:18" x14ac:dyDescent="0.3">
      <c r="A42" s="11"/>
      <c r="B42" s="37"/>
    </row>
    <row r="43" spans="1:18" x14ac:dyDescent="0.3">
      <c r="A43" s="11"/>
      <c r="B43" s="37"/>
    </row>
    <row r="44" spans="1:18" x14ac:dyDescent="0.3">
      <c r="A44" s="11"/>
      <c r="B44" s="12"/>
    </row>
    <row r="45" spans="1:18" ht="15.6" x14ac:dyDescent="0.3">
      <c r="A45" s="38"/>
      <c r="B45" s="37"/>
    </row>
    <row r="46" spans="1:18" x14ac:dyDescent="0.3">
      <c r="A46" s="11"/>
      <c r="B46" s="12"/>
    </row>
    <row r="47" spans="1:18" x14ac:dyDescent="0.3">
      <c r="A47" s="11"/>
      <c r="B47" s="12"/>
    </row>
    <row r="48" spans="1:18" x14ac:dyDescent="0.3">
      <c r="A48" s="11"/>
      <c r="B48" s="36"/>
    </row>
  </sheetData>
  <pageMargins left="0.49" right="0.4" top="0.74803149606299213" bottom="0.74803149606299213" header="0.31496062992125984" footer="0.31496062992125984"/>
  <pageSetup paperSize="9" scale="8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S33"/>
  <sheetViews>
    <sheetView topLeftCell="A4" workbookViewId="0">
      <selection activeCell="P12" sqref="P12"/>
    </sheetView>
  </sheetViews>
  <sheetFormatPr defaultColWidth="8.77734375" defaultRowHeight="14.4" x14ac:dyDescent="0.3"/>
  <cols>
    <col min="1" max="1" width="4.21875" customWidth="1"/>
  </cols>
  <sheetData>
    <row r="1" spans="1:19" x14ac:dyDescent="0.3">
      <c r="A1" s="18" t="s">
        <v>46</v>
      </c>
      <c r="B1" s="18"/>
      <c r="C1" s="18"/>
      <c r="D1" s="18"/>
      <c r="E1" s="18"/>
    </row>
    <row r="2" spans="1:19" x14ac:dyDescent="0.3">
      <c r="A2" s="29" t="s">
        <v>47</v>
      </c>
      <c r="B2" s="29"/>
      <c r="C2" s="29"/>
      <c r="D2" s="29"/>
      <c r="E2" s="29"/>
    </row>
    <row r="3" spans="1:19" x14ac:dyDescent="0.3">
      <c r="A3" s="30" t="s">
        <v>48</v>
      </c>
      <c r="B3" s="30"/>
      <c r="C3" s="30"/>
      <c r="D3" s="30"/>
      <c r="E3" s="30"/>
    </row>
    <row r="5" spans="1:19" s="26" customFormat="1" x14ac:dyDescent="0.3">
      <c r="A5" s="39" t="s">
        <v>49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/>
      <c r="N5"/>
      <c r="O5" s="39"/>
      <c r="P5" s="39"/>
      <c r="Q5" s="39"/>
      <c r="R5" s="39"/>
      <c r="S5" s="39"/>
    </row>
    <row r="6" spans="1:19" ht="15.6" x14ac:dyDescent="0.3">
      <c r="A6" t="s">
        <v>50</v>
      </c>
      <c r="B6" s="15" t="s">
        <v>51</v>
      </c>
    </row>
    <row r="7" spans="1:19" ht="15.6" x14ac:dyDescent="0.3">
      <c r="A7" t="s">
        <v>52</v>
      </c>
      <c r="B7" s="15" t="s">
        <v>53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9" ht="15.6" x14ac:dyDescent="0.3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9" s="26" customFormat="1" ht="15.6" x14ac:dyDescent="0.3">
      <c r="A9" s="39" t="s">
        <v>54</v>
      </c>
      <c r="B9" s="39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39"/>
    </row>
    <row r="10" spans="1:19" ht="15.6" x14ac:dyDescent="0.3">
      <c r="A10" t="s">
        <v>50</v>
      </c>
      <c r="B10" s="22" t="s">
        <v>55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9" ht="15.6" x14ac:dyDescent="0.3">
      <c r="A11" t="s">
        <v>52</v>
      </c>
      <c r="B11" s="15" t="s">
        <v>56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9" ht="15.6" x14ac:dyDescent="0.3">
      <c r="A12" t="s">
        <v>57</v>
      </c>
      <c r="B12" s="15" t="s">
        <v>58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19" ht="16.5" customHeight="1" x14ac:dyDescent="0.3">
      <c r="A13" t="s">
        <v>59</v>
      </c>
      <c r="B13" s="15" t="s">
        <v>60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19" ht="16.5" customHeight="1" x14ac:dyDescent="0.3">
      <c r="A14" t="s">
        <v>61</v>
      </c>
      <c r="B14" s="15" t="s">
        <v>62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ht="16.5" customHeight="1" x14ac:dyDescent="0.3"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s="26" customFormat="1" ht="15.6" x14ac:dyDescent="0.3">
      <c r="A16" s="39" t="s">
        <v>63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39"/>
    </row>
    <row r="17" spans="1:18" ht="18" x14ac:dyDescent="0.4">
      <c r="A17" t="s">
        <v>50</v>
      </c>
      <c r="B17" s="16" t="s">
        <v>64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ht="15.6" x14ac:dyDescent="0.3">
      <c r="A18" t="s">
        <v>52</v>
      </c>
      <c r="B18" t="s">
        <v>65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8" ht="15.6" x14ac:dyDescent="0.3">
      <c r="A19" t="s">
        <v>57</v>
      </c>
      <c r="B19" t="s">
        <v>66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ht="15.6" x14ac:dyDescent="0.3">
      <c r="A20" t="s">
        <v>59</v>
      </c>
      <c r="B20" t="s">
        <v>67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8" ht="15.6" x14ac:dyDescent="0.3">
      <c r="A21" t="s">
        <v>61</v>
      </c>
      <c r="B21" s="23" t="s">
        <v>68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ht="15.6" x14ac:dyDescent="0.3">
      <c r="A22" t="s">
        <v>69</v>
      </c>
      <c r="B22" s="24" t="s">
        <v>70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18" ht="15.6" x14ac:dyDescent="0.3">
      <c r="A23" t="s">
        <v>71</v>
      </c>
      <c r="B23" s="24" t="s">
        <v>72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18" ht="15.6" x14ac:dyDescent="0.3">
      <c r="A24" t="s">
        <v>73</v>
      </c>
      <c r="B24" s="22" t="s">
        <v>74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1:18" ht="15.6" x14ac:dyDescent="0.3">
      <c r="A25" t="s">
        <v>75</v>
      </c>
      <c r="B25" s="22" t="s">
        <v>76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18" ht="15.6" x14ac:dyDescent="0.3"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18" s="26" customFormat="1" ht="15.6" x14ac:dyDescent="0.3">
      <c r="A27" s="28" t="s">
        <v>77</v>
      </c>
      <c r="B27" s="3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</row>
    <row r="28" spans="1:18" ht="15.6" x14ac:dyDescent="0.3">
      <c r="A28" t="s">
        <v>50</v>
      </c>
      <c r="B28" s="15" t="s">
        <v>78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1:18" ht="15.6" x14ac:dyDescent="0.3">
      <c r="A29" t="s">
        <v>52</v>
      </c>
      <c r="B29" s="15" t="s">
        <v>79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1:18" ht="15.6" x14ac:dyDescent="0.3">
      <c r="A30" t="s">
        <v>57</v>
      </c>
      <c r="B30" t="s">
        <v>80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spans="1:18" ht="15.6" x14ac:dyDescent="0.3">
      <c r="A31" t="s">
        <v>59</v>
      </c>
      <c r="B31" s="15" t="s">
        <v>81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8" ht="15.6" x14ac:dyDescent="0.3">
      <c r="A32" t="s">
        <v>61</v>
      </c>
      <c r="B32" s="15" t="s">
        <v>82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spans="2:18" ht="15.6" x14ac:dyDescent="0.3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</sheetData>
  <phoneticPr fontId="9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1</vt:lpstr>
      <vt:lpstr> 2</vt:lpstr>
      <vt:lpstr>3</vt:lpstr>
      <vt:lpstr>4</vt:lpstr>
      <vt:lpstr>5</vt:lpstr>
      <vt:lpstr>6</vt:lpstr>
      <vt:lpstr>Protocol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Marvin</dc:creator>
  <cp:keywords/>
  <dc:description/>
  <cp:lastModifiedBy>Marvin</cp:lastModifiedBy>
  <cp:revision/>
  <dcterms:created xsi:type="dcterms:W3CDTF">2007-11-02T03:01:16Z</dcterms:created>
  <dcterms:modified xsi:type="dcterms:W3CDTF">2020-05-20T23:14:28Z</dcterms:modified>
  <cp:category/>
  <cp:contentStatus/>
</cp:coreProperties>
</file>