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<sst xmlns="http://schemas.openxmlformats.org/spreadsheetml/2006/main" count="25" uniqueCount="21">
  <si>
    <t>Standard entropy</t>
  </si>
  <si>
    <t>Ac2O</t>
  </si>
  <si>
    <t>J/(mok*K)</t>
  </si>
  <si>
    <t>*Calculated using Trouton's Law; S(vap)=S(gas)-S(liquid)</t>
  </si>
  <si>
    <t>Salicylic Acid</t>
  </si>
  <si>
    <t>-29.4kJ/mol</t>
  </si>
  <si>
    <t>Aspirin</t>
  </si>
  <si>
    <t>*Calculated by integrating Cp/t</t>
  </si>
  <si>
    <t>acetic acid</t>
  </si>
  <si>
    <t xml:space="preserve">Entropy of Reaction: </t>
  </si>
  <si>
    <t xml:space="preserve">G = </t>
  </si>
  <si>
    <t>-&gt; one O-H and C-O bond are formed, thus, the overall enthalpy change =0</t>
  </si>
  <si>
    <t>kJ/mol</t>
  </si>
  <si>
    <t>K (298K)</t>
  </si>
  <si>
    <t>=e^(-G/RT)</t>
  </si>
  <si>
    <t>Using Van't Hoff's Equation,</t>
  </si>
  <si>
    <t>ln(K1/K2) = (-H/R)((1/T1)-(1/T2))</t>
  </si>
  <si>
    <t>T</t>
  </si>
  <si>
    <t>lnK</t>
  </si>
  <si>
    <t>1/T</t>
  </si>
  <si>
    <t>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</si>
</sst>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quotePrefix="1" borderId="0" fillId="0" fontId="2" numFmtId="0" xfId="0" applyAlignment="1" applyFon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2</xdr:row>
      <xdr:rowOff>28575</xdr:rowOff>
    </xdr:from>
    <xdr:ext cx="3981450" cy="12096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942975</xdr:colOff>
      <xdr:row>5</xdr:row>
      <xdr:rowOff>133350</xdr:rowOff>
    </xdr:from>
    <xdr:ext cx="3352800" cy="226695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17</xdr:row>
      <xdr:rowOff>133350</xdr:rowOff>
    </xdr:from>
    <xdr:ext cx="5105400" cy="307657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3.14"/>
    <col customWidth="1" min="4" max="4" width="12.86"/>
  </cols>
  <sheetData>
    <row r="2">
      <c r="C2" s="1" t="s">
        <v>0</v>
      </c>
    </row>
    <row r="3">
      <c r="B3" s="2" t="s">
        <v>1</v>
      </c>
      <c r="C3" s="2">
        <f>389.95-85</f>
        <v>304.95</v>
      </c>
      <c r="D3" s="2" t="s">
        <v>2</v>
      </c>
      <c r="E3" s="2" t="s">
        <v>3</v>
      </c>
    </row>
    <row r="4">
      <c r="B4" s="2" t="s">
        <v>4</v>
      </c>
      <c r="C4" s="2">
        <v>172.4</v>
      </c>
      <c r="D4" s="2" t="s">
        <v>2</v>
      </c>
      <c r="H4" s="3" t="s">
        <v>5</v>
      </c>
    </row>
    <row r="5">
      <c r="B5" s="2" t="s">
        <v>6</v>
      </c>
      <c r="C5" s="2">
        <v>-27.2</v>
      </c>
      <c r="D5" s="2" t="s">
        <v>2</v>
      </c>
      <c r="E5" s="2" t="s">
        <v>7</v>
      </c>
    </row>
    <row r="6">
      <c r="B6" s="2" t="s">
        <v>8</v>
      </c>
      <c r="C6" s="2">
        <v>158.0</v>
      </c>
      <c r="D6" s="2" t="s">
        <v>2</v>
      </c>
      <c r="E6" s="2"/>
    </row>
    <row r="7">
      <c r="B7" s="2" t="s">
        <v>9</v>
      </c>
      <c r="D7" s="4">
        <f>(C5+C5)-(C3+C4)</f>
        <v>-531.75</v>
      </c>
      <c r="E7" s="2" t="s">
        <v>2</v>
      </c>
    </row>
    <row r="9">
      <c r="B9" s="1" t="s">
        <v>10</v>
      </c>
      <c r="D9" s="2" t="s">
        <v>11</v>
      </c>
    </row>
    <row r="10">
      <c r="C10" s="2">
        <v>-29.4</v>
      </c>
      <c r="D10" s="2" t="s">
        <v>12</v>
      </c>
    </row>
    <row r="11">
      <c r="B11" s="1" t="s">
        <v>13</v>
      </c>
      <c r="C11" s="5" t="s">
        <v>14</v>
      </c>
      <c r="D11" s="6">
        <f>EXP(-C10*1000/(298*8.31))</f>
        <v>143224.4481</v>
      </c>
    </row>
    <row r="13">
      <c r="B13" s="1" t="s">
        <v>15</v>
      </c>
      <c r="D13" s="2" t="s">
        <v>16</v>
      </c>
    </row>
    <row r="22">
      <c r="H22" s="2" t="s">
        <v>17</v>
      </c>
      <c r="I22" s="2" t="s">
        <v>18</v>
      </c>
      <c r="J22" s="2" t="s">
        <v>19</v>
      </c>
      <c r="K22" s="2" t="s">
        <v>20</v>
      </c>
    </row>
    <row r="23">
      <c r="H23" s="2">
        <v>10.0</v>
      </c>
      <c r="I23" s="4">
        <f t="shared" ref="I23:I28" si="1">-$C$10*1000/(8.314 * H23)</f>
        <v>353.6203993</v>
      </c>
      <c r="J23" s="4">
        <f t="shared" ref="J23:J28" si="2">1/H23</f>
        <v>0.1</v>
      </c>
      <c r="K23" s="4">
        <f t="shared" ref="K23:K28" si="3">EXP(I23)</f>
        <v>3.76173E+153</v>
      </c>
    </row>
    <row r="24">
      <c r="H24" s="2">
        <v>100.0</v>
      </c>
      <c r="I24" s="4">
        <f t="shared" si="1"/>
        <v>35.36203993</v>
      </c>
      <c r="J24" s="4">
        <f t="shared" si="2"/>
        <v>0.01</v>
      </c>
      <c r="K24" s="4">
        <f t="shared" si="3"/>
        <v>2.27792E+15</v>
      </c>
    </row>
    <row r="25">
      <c r="H25" s="2">
        <v>200.0</v>
      </c>
      <c r="I25" s="4">
        <f t="shared" si="1"/>
        <v>17.68101997</v>
      </c>
      <c r="J25" s="4">
        <f t="shared" si="2"/>
        <v>0.005</v>
      </c>
      <c r="K25" s="4">
        <f t="shared" si="3"/>
        <v>47727579.07</v>
      </c>
    </row>
    <row r="26">
      <c r="H26" s="2">
        <v>300.0</v>
      </c>
      <c r="I26" s="4">
        <f t="shared" si="1"/>
        <v>11.78734664</v>
      </c>
      <c r="J26" s="4">
        <f t="shared" si="2"/>
        <v>0.003333333333</v>
      </c>
      <c r="K26" s="4">
        <f t="shared" si="3"/>
        <v>131576.886</v>
      </c>
    </row>
    <row r="27">
      <c r="H27" s="2">
        <v>400.0</v>
      </c>
      <c r="I27" s="4">
        <f t="shared" si="1"/>
        <v>8.840509983</v>
      </c>
      <c r="J27" s="4">
        <f t="shared" si="2"/>
        <v>0.0025</v>
      </c>
      <c r="K27" s="4">
        <f t="shared" si="3"/>
        <v>6908.514968</v>
      </c>
    </row>
    <row r="28">
      <c r="H28" s="2">
        <v>500.0</v>
      </c>
      <c r="I28" s="4">
        <f t="shared" si="1"/>
        <v>7.072407987</v>
      </c>
      <c r="J28" s="4">
        <f t="shared" si="2"/>
        <v>0.002</v>
      </c>
      <c r="K28" s="4">
        <f t="shared" si="3"/>
        <v>1178.983595</v>
      </c>
    </row>
  </sheetData>
  <drawing r:id="rId1"/>
</worksheet>
</file>