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5d884b233d2243/Documents/UM/Research/Coding_Workspace/Cuckoo-Research/Data/Cost_Analysis/"/>
    </mc:Choice>
  </mc:AlternateContent>
  <xr:revisionPtr revIDLastSave="1515" documentId="8_{4777920E-1192-4F9C-9F0E-CACD02493395}" xr6:coauthVersionLast="47" xr6:coauthVersionMax="47" xr10:uidLastSave="{37BF0D57-0860-4826-9061-FC5267557BEF}"/>
  <bookViews>
    <workbookView xWindow="-96" yWindow="0" windowWidth="11712" windowHeight="12336" firstSheet="3" activeTab="3" xr2:uid="{BC267AF9-B3AF-4DE6-B578-9313B2B64F5A}"/>
  </bookViews>
  <sheets>
    <sheet name="Table2_PB" sheetId="2" r:id="rId1"/>
    <sheet name="Table3_PAM" sheetId="3" r:id="rId2"/>
    <sheet name="Table1_Summary" sheetId="1" r:id="rId3"/>
    <sheet name="Budget Justific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G13" i="3"/>
  <c r="E13" i="3"/>
  <c r="G13" i="2"/>
  <c r="F13" i="2"/>
  <c r="E13" i="2"/>
  <c r="B9" i="2"/>
  <c r="B12" i="3"/>
  <c r="F31" i="3" l="1"/>
  <c r="E10" i="2" l="1"/>
  <c r="B12" i="2"/>
  <c r="B10" i="2"/>
  <c r="G12" i="3"/>
  <c r="F12" i="3"/>
  <c r="E12" i="3"/>
  <c r="G12" i="2"/>
  <c r="F12" i="2"/>
  <c r="E12" i="2"/>
  <c r="G11" i="3"/>
  <c r="F11" i="3"/>
  <c r="E11" i="3"/>
  <c r="G10" i="3"/>
  <c r="F10" i="3"/>
  <c r="E10" i="3"/>
  <c r="D12" i="3"/>
  <c r="C12" i="3"/>
  <c r="D9" i="3"/>
  <c r="C9" i="3"/>
  <c r="B9" i="3"/>
  <c r="D12" i="2"/>
  <c r="G11" i="2"/>
  <c r="F11" i="2"/>
  <c r="E11" i="2"/>
  <c r="E14" i="2" s="1"/>
  <c r="G10" i="2"/>
  <c r="F10" i="2"/>
  <c r="D9" i="2"/>
  <c r="C12" i="2"/>
  <c r="C9" i="2"/>
  <c r="D10" i="2"/>
  <c r="C10" i="2"/>
  <c r="G14" i="3" l="1"/>
  <c r="F14" i="3"/>
  <c r="G14" i="2"/>
  <c r="B7" i="3"/>
  <c r="C7" i="3"/>
  <c r="D7" i="3"/>
  <c r="G31" i="3"/>
  <c r="E31" i="3"/>
  <c r="D31" i="3"/>
  <c r="C31" i="3"/>
  <c r="B31" i="3"/>
  <c r="G20" i="3"/>
  <c r="F20" i="3"/>
  <c r="E20" i="3"/>
  <c r="D20" i="3"/>
  <c r="C20" i="3"/>
  <c r="B20" i="3"/>
  <c r="E14" i="3"/>
  <c r="D14" i="3"/>
  <c r="C14" i="3"/>
  <c r="B14" i="3"/>
  <c r="G7" i="3"/>
  <c r="F7" i="3"/>
  <c r="E7" i="3"/>
  <c r="F26" i="2"/>
  <c r="G26" i="2"/>
  <c r="E26" i="2"/>
  <c r="C26" i="2"/>
  <c r="D26" i="2"/>
  <c r="B26" i="2"/>
  <c r="F20" i="2"/>
  <c r="G20" i="2"/>
  <c r="E20" i="2"/>
  <c r="C20" i="2"/>
  <c r="D20" i="2"/>
  <c r="B20" i="2"/>
  <c r="F14" i="2"/>
  <c r="C14" i="2"/>
  <c r="D14" i="2"/>
  <c r="B14" i="2"/>
  <c r="F7" i="2"/>
  <c r="G7" i="2"/>
  <c r="E7" i="2"/>
  <c r="C7" i="2"/>
  <c r="D7" i="2"/>
  <c r="B7" i="2"/>
  <c r="D27" i="2" l="1"/>
  <c r="C27" i="2"/>
  <c r="B27" i="2"/>
  <c r="G32" i="3"/>
  <c r="E27" i="2"/>
  <c r="G27" i="2"/>
  <c r="F27" i="2"/>
  <c r="E32" i="3"/>
  <c r="B32" i="3"/>
  <c r="F32" i="3"/>
  <c r="C32" i="3"/>
  <c r="D32" i="3"/>
  <c r="B28" i="2" l="1"/>
  <c r="E33" i="3"/>
  <c r="B33" i="3"/>
  <c r="E28" i="2"/>
</calcChain>
</file>

<file path=xl/sharedStrings.xml><?xml version="1.0" encoding="utf-8"?>
<sst xmlns="http://schemas.openxmlformats.org/spreadsheetml/2006/main" count="261" uniqueCount="155">
  <si>
    <t>Technicians and Staff</t>
  </si>
  <si>
    <t>Intern</t>
  </si>
  <si>
    <t>Biologist</t>
  </si>
  <si>
    <t>Item</t>
  </si>
  <si>
    <t>Definition</t>
  </si>
  <si>
    <t>Transportation of People</t>
  </si>
  <si>
    <t>Vehicles</t>
  </si>
  <si>
    <t>Gas</t>
  </si>
  <si>
    <t>Basic cost for rental, upkeep and maintenance</t>
  </si>
  <si>
    <t>Per diem</t>
  </si>
  <si>
    <t>Fringe benefits</t>
  </si>
  <si>
    <t>Amount compensated for food and travel expenses</t>
  </si>
  <si>
    <t>Supplies and Materials</t>
  </si>
  <si>
    <t xml:space="preserve">Data Storage Equipment </t>
  </si>
  <si>
    <t>Notes</t>
  </si>
  <si>
    <t>fill in</t>
  </si>
  <si>
    <t>maybe just standardize between the two versions?</t>
  </si>
  <si>
    <t>SD Cards</t>
  </si>
  <si>
    <t>Low-tech ARU mount</t>
  </si>
  <si>
    <t>$9 each</t>
  </si>
  <si>
    <t>Batteries</t>
  </si>
  <si>
    <t>Misc</t>
  </si>
  <si>
    <t>Amount allocated for miscellaneous equipment needs</t>
  </si>
  <si>
    <t>Bluetooth playback speaker</t>
  </si>
  <si>
    <t>$50 each</t>
  </si>
  <si>
    <t>Binoculars</t>
  </si>
  <si>
    <t>$150 each</t>
  </si>
  <si>
    <t>Housing</t>
  </si>
  <si>
    <t>Agency Year 1</t>
  </si>
  <si>
    <t>Agency Year 2</t>
  </si>
  <si>
    <t>Agency Year 3</t>
  </si>
  <si>
    <t>Univ. Res. Year 1</t>
  </si>
  <si>
    <t>Univ. Res. Year 2</t>
  </si>
  <si>
    <t>Univ. Res. Year 3</t>
  </si>
  <si>
    <t>Intern Hours</t>
  </si>
  <si>
    <t>Biologist Hours</t>
  </si>
  <si>
    <t>Intern Salary</t>
  </si>
  <si>
    <t>Biologist Salary</t>
  </si>
  <si>
    <t>Technicians and Staff Hours</t>
  </si>
  <si>
    <t>Technician and Staff Salary</t>
  </si>
  <si>
    <t>Total</t>
  </si>
  <si>
    <t>Bluetooth speakers</t>
  </si>
  <si>
    <t>Datasheets</t>
  </si>
  <si>
    <t>-</t>
  </si>
  <si>
    <t>Finge benefits</t>
  </si>
  <si>
    <t>Total Hours</t>
  </si>
  <si>
    <t>Total Salary</t>
  </si>
  <si>
    <t>Total Transportation</t>
  </si>
  <si>
    <t>Total Supplies</t>
  </si>
  <si>
    <t>Technician Housing</t>
  </si>
  <si>
    <t>Technican Housing</t>
  </si>
  <si>
    <t>Data Storage</t>
  </si>
  <si>
    <t>Dessicant packets to keep inside of ARUs dry</t>
  </si>
  <si>
    <t>Dessicant packets</t>
  </si>
  <si>
    <t>Agency Cost</t>
  </si>
  <si>
    <t>University Lab</t>
  </si>
  <si>
    <t>30% of salary</t>
  </si>
  <si>
    <t>n/a</t>
  </si>
  <si>
    <t>$50/day</t>
  </si>
  <si>
    <t>$187.5/day</t>
  </si>
  <si>
    <t>$4.20/gallon</t>
  </si>
  <si>
    <t>$7.50/day</t>
  </si>
  <si>
    <t>$20/day</t>
  </si>
  <si>
    <t>$32/day</t>
  </si>
  <si>
    <t>$30.50/day</t>
  </si>
  <si>
    <t>$80/unit</t>
  </si>
  <si>
    <t>$250/unit</t>
  </si>
  <si>
    <t>how much is shipping?</t>
  </si>
  <si>
    <t>$110 each</t>
  </si>
  <si>
    <t>storage drives</t>
  </si>
  <si>
    <t>Baggie taped closed mounted via a buckle strap</t>
  </si>
  <si>
    <t>$2.98 each</t>
  </si>
  <si>
    <t>$14/pack</t>
  </si>
  <si>
    <t xml:space="preserve"> ~$0.30/page</t>
  </si>
  <si>
    <t>$100 each</t>
  </si>
  <si>
    <t>portable bluetooth speakers to play calls on</t>
  </si>
  <si>
    <t>binoculars for playback surveys</t>
  </si>
  <si>
    <t>Specialized Technician 1 Hours</t>
  </si>
  <si>
    <t>Specialized Technician 2 Hours</t>
  </si>
  <si>
    <t>Specialized Tehnician 1 Salary</t>
  </si>
  <si>
    <t>Specialized Technician 2 Salary</t>
  </si>
  <si>
    <t>General Technician 2 Hours</t>
  </si>
  <si>
    <t>General Technician 1 Hours</t>
  </si>
  <si>
    <t>General Tehnician 1 Salary</t>
  </si>
  <si>
    <t>General Technician 2 Salary</t>
  </si>
  <si>
    <t>General Technician</t>
  </si>
  <si>
    <t>Specialized Technician</t>
  </si>
  <si>
    <t>wildlife staff with intermediate expertise</t>
  </si>
  <si>
    <t>wildlife staff with low expertise</t>
  </si>
  <si>
    <t>wildlife staff with intermediate expertise with specialized training or experience</t>
  </si>
  <si>
    <t>wildlife staff with the highest expertise overseeing the project and providing training</t>
  </si>
  <si>
    <t>$16.67/hr</t>
  </si>
  <si>
    <t>$20.16/hr</t>
  </si>
  <si>
    <t>$15.20/hr</t>
  </si>
  <si>
    <t>$30.00/hr</t>
  </si>
  <si>
    <t>Required employee benefits by university policy</t>
  </si>
  <si>
    <t xml:space="preserve">Amount compensated for loging for technicians </t>
  </si>
  <si>
    <t>Budget ARU</t>
  </si>
  <si>
    <t>Premium ARU</t>
  </si>
  <si>
    <t>individual SongMeter Micro and shipping cost</t>
  </si>
  <si>
    <t>individual AudioMoth and shipping cost</t>
  </si>
  <si>
    <t>$2.53 per ARU</t>
  </si>
  <si>
    <t>Non-rechargeable lithium batteries, 3 required per ARU</t>
  </si>
  <si>
    <t>$20-$40</t>
  </si>
  <si>
    <t xml:space="preserve">Cost for gas </t>
  </si>
  <si>
    <t>Total  Over Three Years</t>
  </si>
  <si>
    <t>Total Over Three  Years</t>
  </si>
  <si>
    <t>Agency Justification</t>
  </si>
  <si>
    <t>University Lab Justification</t>
  </si>
  <si>
    <t>$9 each x (60 total + 6 extra)</t>
  </si>
  <si>
    <t>Not included for university lab</t>
  </si>
  <si>
    <t>2 playback speakers ($100 each)</t>
  </si>
  <si>
    <t>Techs bring their own</t>
  </si>
  <si>
    <t>none for agency</t>
  </si>
  <si>
    <t>$150 each x 2 pairs</t>
  </si>
  <si>
    <t>$250 per unit, replace 2 ARUs a year to account for 10% attrition combined</t>
  </si>
  <si>
    <t>$25.00/hr</t>
  </si>
  <si>
    <t>$20.00/hr</t>
  </si>
  <si>
    <r>
      <rPr>
        <b/>
        <sz val="11"/>
        <color theme="1"/>
        <rFont val="Aptos Narrow"/>
        <family val="2"/>
        <scheme val="minor"/>
      </rPr>
      <t>PB:</t>
    </r>
    <r>
      <rPr>
        <sz val="11"/>
        <color theme="1"/>
        <rFont val="Aptos Narrow"/>
        <family val="2"/>
        <scheme val="minor"/>
      </rPr>
      <t xml:space="preserve"> $32/day, 22 days total per tech for playback x 2 techs = </t>
    </r>
    <r>
      <rPr>
        <b/>
        <sz val="11"/>
        <color theme="1"/>
        <rFont val="Aptos Narrow"/>
        <family val="2"/>
        <scheme val="minor"/>
      </rPr>
      <t>$1408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PAM:</t>
    </r>
    <r>
      <rPr>
        <sz val="11"/>
        <color theme="1"/>
        <rFont val="Aptos Narrow"/>
        <family val="2"/>
        <scheme val="minor"/>
      </rPr>
      <t xml:space="preserve"> $32/day, 10 days total per techx 2 tech = </t>
    </r>
    <r>
      <rPr>
        <b/>
        <sz val="11"/>
        <color theme="1"/>
        <rFont val="Aptos Narrow"/>
        <family val="2"/>
        <scheme val="minor"/>
      </rPr>
      <t>$640</t>
    </r>
  </si>
  <si>
    <r>
      <rPr>
        <b/>
        <sz val="11"/>
        <color theme="1"/>
        <rFont val="Aptos Narrow"/>
        <family val="2"/>
        <scheme val="minor"/>
      </rPr>
      <t xml:space="preserve">PB: </t>
    </r>
    <r>
      <rPr>
        <sz val="11"/>
        <color theme="1"/>
        <rFont val="Aptos Narrow"/>
        <family val="2"/>
        <scheme val="minor"/>
      </rPr>
      <t>$20/day, 29 days total (22 field + 7 office) =</t>
    </r>
    <r>
      <rPr>
        <b/>
        <sz val="11"/>
        <color theme="1"/>
        <rFont val="Aptos Narrow"/>
        <family val="2"/>
        <scheme val="minor"/>
      </rPr>
      <t xml:space="preserve"> $580 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 xml:space="preserve">PAM: </t>
    </r>
    <r>
      <rPr>
        <sz val="11"/>
        <color theme="1"/>
        <rFont val="Aptos Narrow"/>
        <family val="2"/>
        <scheme val="minor"/>
      </rPr>
      <t>Housing not considered separately for intern</t>
    </r>
  </si>
  <si>
    <r>
      <rPr>
        <b/>
        <sz val="11"/>
        <color theme="1"/>
        <rFont val="Aptos Narrow"/>
        <family val="2"/>
        <scheme val="minor"/>
      </rPr>
      <t>PB:</t>
    </r>
    <r>
      <rPr>
        <sz val="11"/>
        <color theme="1"/>
        <rFont val="Aptos Narrow"/>
        <family val="2"/>
        <scheme val="minor"/>
      </rPr>
      <t xml:space="preserve"> Field time 8 days assuming 6.5 hour days for a total of 53 field hours. Office time 3 days, assuming 8 hour days total of  24 hours.</t>
    </r>
    <r>
      <rPr>
        <b/>
        <sz val="11"/>
        <color theme="1"/>
        <rFont val="Aptos Narrow"/>
        <family val="2"/>
        <scheme val="minor"/>
      </rPr>
      <t xml:space="preserve"> Total combined hours 77
PAM: </t>
    </r>
    <r>
      <rPr>
        <sz val="11"/>
        <color theme="1"/>
        <rFont val="Aptos Narrow"/>
        <family val="2"/>
        <scheme val="minor"/>
      </rPr>
      <t xml:space="preserve">Field time 7 days for deployment and 7 days for retrieval (14 days total), covering 3 sites per day working independently and assuming 8 hr days for total of 112 field hours. Office time: 4 days in the office 8 hr days for a total of 32 hours. </t>
    </r>
    <r>
      <rPr>
        <b/>
        <sz val="11"/>
        <color theme="1"/>
        <rFont val="Aptos Narrow"/>
        <family val="2"/>
        <scheme val="minor"/>
      </rPr>
      <t>Total combined hours is 144</t>
    </r>
  </si>
  <si>
    <r>
      <rPr>
        <b/>
        <sz val="11"/>
        <color theme="1"/>
        <rFont val="Aptos Narrow"/>
        <family val="2"/>
        <scheme val="minor"/>
      </rPr>
      <t xml:space="preserve">PB: </t>
    </r>
    <r>
      <rPr>
        <sz val="11"/>
        <color theme="1"/>
        <rFont val="Aptos Narrow"/>
        <family val="2"/>
        <scheme val="minor"/>
      </rPr>
      <t xml:space="preserve">Field time survey start 7 am finish 11 am, 7 days to survey all points covering 2 sites per day, assuming 6.5 hour days and surveying all points 3x for 195 hours minus contribution of intern for 142 field hours. Office time 7 days, assuming 8 hour days total of 56 hours. </t>
    </r>
    <r>
      <rPr>
        <b/>
        <sz val="11"/>
        <color theme="1"/>
        <rFont val="Aptos Narrow"/>
        <family val="2"/>
        <scheme val="minor"/>
      </rPr>
      <t>Total combined hours 198
PAM: 0 hrs</t>
    </r>
  </si>
  <si>
    <r>
      <rPr>
        <b/>
        <sz val="11"/>
        <rFont val="Aptos Narrow"/>
        <family val="2"/>
        <scheme val="minor"/>
      </rPr>
      <t>PB:</t>
    </r>
    <r>
      <rPr>
        <sz val="11"/>
        <rFont val="Aptos Narrow"/>
        <family val="2"/>
        <scheme val="minor"/>
      </rPr>
      <t xml:space="preserve"> Field time: 5 days for training assuming 6.5 hr days for a total of 33 hrs. Office time 5 days in the office assuming 8 hr days for a total of 40 hrs. </t>
    </r>
    <r>
      <rPr>
        <b/>
        <sz val="11"/>
        <rFont val="Aptos Narrow"/>
        <family val="2"/>
        <scheme val="minor"/>
      </rPr>
      <t xml:space="preserve">Total combined hours 73
PAM: </t>
    </r>
    <r>
      <rPr>
        <sz val="11"/>
        <rFont val="Aptos Narrow"/>
        <family val="2"/>
        <scheme val="minor"/>
      </rPr>
      <t xml:space="preserve">Field time 2 days for training assuming 8 hr days for a total of 16 hrs. Office time: 5 days in the office, assuming 8 hr days for a total of 40 hrs. </t>
    </r>
    <r>
      <rPr>
        <b/>
        <sz val="11"/>
        <rFont val="Aptos Narrow"/>
        <family val="2"/>
        <scheme val="minor"/>
      </rPr>
      <t>Total combined hours 56</t>
    </r>
  </si>
  <si>
    <t>No general technician employed for Agency</t>
  </si>
  <si>
    <t>No interns employed for University Lab</t>
  </si>
  <si>
    <r>
      <rPr>
        <b/>
        <sz val="11"/>
        <color theme="1"/>
        <rFont val="Aptos Narrow"/>
        <family val="2"/>
        <scheme val="minor"/>
      </rPr>
      <t xml:space="preserve">PB: </t>
    </r>
    <r>
      <rPr>
        <sz val="11"/>
        <color theme="1"/>
        <rFont val="Aptos Narrow"/>
        <family val="2"/>
        <scheme val="minor"/>
      </rPr>
      <t>General technicians not employed for University Lab</t>
    </r>
    <r>
      <rPr>
        <b/>
        <sz val="11"/>
        <color theme="1"/>
        <rFont val="Aptos Narrow"/>
        <family val="2"/>
        <scheme val="minor"/>
      </rPr>
      <t xml:space="preserve">
PAM: </t>
    </r>
    <r>
      <rPr>
        <sz val="11"/>
        <color theme="1"/>
        <rFont val="Aptos Narrow"/>
        <family val="2"/>
        <scheme val="minor"/>
      </rPr>
      <t xml:space="preserve">Field time 5 days for deployment and 5 days for retrieval (10 days total), covering 4 sites per day working in team of two and assuming 9 hr days for a total of 90 hours each technician. Office hours: none, work done by biologist. </t>
    </r>
    <r>
      <rPr>
        <b/>
        <sz val="11"/>
        <color theme="1"/>
        <rFont val="Aptos Narrow"/>
        <family val="2"/>
        <scheme val="minor"/>
      </rPr>
      <t xml:space="preserve">Total hours each technician is 90. </t>
    </r>
  </si>
  <si>
    <r>
      <rPr>
        <b/>
        <sz val="11"/>
        <color theme="1"/>
        <rFont val="Aptos Narrow"/>
        <family val="2"/>
        <scheme val="minor"/>
      </rPr>
      <t xml:space="preserve">PB: </t>
    </r>
    <r>
      <rPr>
        <sz val="11"/>
        <color theme="1"/>
        <rFont val="Aptos Narrow"/>
        <family val="2"/>
        <scheme val="minor"/>
      </rPr>
      <t>Field time survey start 6 am finish 11 am,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7 days to survey all points covering 3 sites per day, assuming 8 hour days and surveying all points 3x  for 168 hrs each tech. Office time 8 hours total to upload and clean data split into 4 hrs each tech. </t>
    </r>
    <r>
      <rPr>
        <b/>
        <sz val="11"/>
        <color theme="1"/>
        <rFont val="Aptos Narrow"/>
        <family val="2"/>
        <scheme val="minor"/>
      </rPr>
      <t xml:space="preserve"> Total combined hours each technician  is 172.
PAM: </t>
    </r>
    <r>
      <rPr>
        <sz val="11"/>
        <color theme="1"/>
        <rFont val="Aptos Narrow"/>
        <family val="2"/>
        <scheme val="minor"/>
      </rPr>
      <t>Specialized techicians not employed for University Lab</t>
    </r>
  </si>
  <si>
    <t>Open Source ARU</t>
  </si>
  <si>
    <t>Commercially Available ARU</t>
  </si>
  <si>
    <r>
      <rPr>
        <b/>
        <sz val="11"/>
        <color theme="1"/>
        <rFont val="Aptos Narrow"/>
        <family val="2"/>
        <scheme val="minor"/>
      </rPr>
      <t xml:space="preserve">PB: </t>
    </r>
    <r>
      <rPr>
        <sz val="11"/>
        <color theme="1"/>
        <rFont val="Aptos Narrow"/>
        <family val="2"/>
        <scheme val="minor"/>
      </rPr>
      <t xml:space="preserve">$9.25 x (22 tech field days + 8 days intern + 5 field days bio) = </t>
    </r>
    <r>
      <rPr>
        <b/>
        <sz val="11"/>
        <color theme="1"/>
        <rFont val="Aptos Narrow"/>
        <family val="2"/>
        <scheme val="minor"/>
      </rPr>
      <t xml:space="preserve">$323.75
PAM: </t>
    </r>
    <r>
      <rPr>
        <sz val="11"/>
        <color theme="1"/>
        <rFont val="Aptos Narrow"/>
        <family val="2"/>
        <scheme val="minor"/>
      </rPr>
      <t xml:space="preserve">$9.25 x (14 field days intern + 2 field days bio) = </t>
    </r>
    <r>
      <rPr>
        <b/>
        <sz val="11"/>
        <color theme="1"/>
        <rFont val="Aptos Narrow"/>
        <family val="2"/>
        <scheme val="minor"/>
      </rPr>
      <t>$148</t>
    </r>
  </si>
  <si>
    <t>Technicians and Staff Salary</t>
  </si>
  <si>
    <r>
      <rPr>
        <b/>
        <sz val="11"/>
        <color theme="1"/>
        <rFont val="Aptos Narrow"/>
        <family val="2"/>
        <scheme val="minor"/>
      </rPr>
      <t xml:space="preserve">PB: </t>
    </r>
    <r>
      <rPr>
        <sz val="11"/>
        <color theme="1"/>
        <rFont val="Aptos Narrow"/>
        <family val="2"/>
        <scheme val="minor"/>
      </rPr>
      <t>General technicians not employed for University Lab</t>
    </r>
    <r>
      <rPr>
        <b/>
        <sz val="11"/>
        <color theme="1"/>
        <rFont val="Aptos Narrow"/>
        <family val="2"/>
        <scheme val="minor"/>
      </rPr>
      <t xml:space="preserve">
PAM: Total hours each technician is 90 * $15.20/hour</t>
    </r>
  </si>
  <si>
    <t>30% rate of salary * salary for technicians and biologist</t>
  </si>
  <si>
    <r>
      <rPr>
        <b/>
        <sz val="11"/>
        <rFont val="Aptos Narrow"/>
        <family val="2"/>
        <scheme val="minor"/>
      </rPr>
      <t xml:space="preserve">PB: </t>
    </r>
    <r>
      <rPr>
        <sz val="11"/>
        <rFont val="Aptos Narrow"/>
        <family val="2"/>
        <scheme val="minor"/>
      </rPr>
      <t xml:space="preserve">Field time: 5 days for training assuming 8 hr days for a total of 40 hrs. Office time: 3 hrs data cleaning. </t>
    </r>
    <r>
      <rPr>
        <b/>
        <sz val="11"/>
        <rFont val="Aptos Narrow"/>
        <family val="2"/>
        <scheme val="minor"/>
      </rPr>
      <t>Total combined hours 43. 
PAM:</t>
    </r>
    <r>
      <rPr>
        <sz val="11"/>
        <rFont val="Aptos Narrow"/>
        <family val="2"/>
        <scheme val="minor"/>
      </rPr>
      <t xml:space="preserve"> Field time 2 for training assuming 9 hr days for a total of 18 hrs. Office time 2 days assumnig 8 hr days for a total of 16 hours.</t>
    </r>
    <r>
      <rPr>
        <b/>
        <sz val="11"/>
        <rFont val="Aptos Narrow"/>
        <family val="2"/>
        <scheme val="minor"/>
      </rPr>
      <t xml:space="preserve"> Total combined hours 34</t>
    </r>
  </si>
  <si>
    <r>
      <rPr>
        <b/>
        <sz val="11"/>
        <color theme="1"/>
        <rFont val="Aptos Narrow"/>
        <family val="2"/>
        <scheme val="minor"/>
      </rPr>
      <t>PB: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 xml:space="preserve"> Total hours 77 * $16.67/hour
PAM: Total hours 144 * $16.67/hour</t>
    </r>
  </si>
  <si>
    <t>PB: Total hours 198 * $20.16/hour
PAM: 0 hrs</t>
  </si>
  <si>
    <r>
      <rPr>
        <b/>
        <sz val="11"/>
        <rFont val="Aptos Narrow"/>
        <family val="2"/>
        <scheme val="minor"/>
      </rPr>
      <t>PB:</t>
    </r>
    <r>
      <rPr>
        <sz val="11"/>
        <rFont val="Aptos Narrow"/>
        <family val="2"/>
        <scheme val="minor"/>
      </rPr>
      <t xml:space="preserve"> </t>
    </r>
    <r>
      <rPr>
        <b/>
        <sz val="11"/>
        <rFont val="Aptos Narrow"/>
        <family val="2"/>
        <scheme val="minor"/>
      </rPr>
      <t>Total hours 73 * $30.00/hour
PAM: Total hours 56 * $30/hour</t>
    </r>
  </si>
  <si>
    <r>
      <rPr>
        <b/>
        <sz val="11"/>
        <color theme="1"/>
        <rFont val="Aptos Narrow"/>
        <family val="2"/>
        <scheme val="minor"/>
      </rPr>
      <t xml:space="preserve">PB: Total hours each technician  is 172 * $20.00/hour
PAM: </t>
    </r>
    <r>
      <rPr>
        <sz val="11"/>
        <color theme="1"/>
        <rFont val="Aptos Narrow"/>
        <family val="2"/>
        <scheme val="minor"/>
      </rPr>
      <t>Specialized techicians not employed for University Lab</t>
    </r>
  </si>
  <si>
    <r>
      <rPr>
        <b/>
        <sz val="11"/>
        <rFont val="Aptos Narrow"/>
        <family val="2"/>
        <scheme val="minor"/>
      </rPr>
      <t>PB:</t>
    </r>
    <r>
      <rPr>
        <sz val="11"/>
        <rFont val="Aptos Narrow"/>
        <family val="2"/>
        <scheme val="minor"/>
      </rPr>
      <t xml:space="preserve"> </t>
    </r>
    <r>
      <rPr>
        <b/>
        <sz val="11"/>
        <rFont val="Aptos Narrow"/>
        <family val="2"/>
        <scheme val="minor"/>
      </rPr>
      <t>Total hours 43 *$25.00/hour
PAM:</t>
    </r>
    <r>
      <rPr>
        <sz val="11"/>
        <rFont val="Aptos Narrow"/>
        <family val="2"/>
        <scheme val="minor"/>
      </rPr>
      <t xml:space="preserve"> </t>
    </r>
    <r>
      <rPr>
        <b/>
        <sz val="11"/>
        <rFont val="Aptos Narrow"/>
        <family val="2"/>
        <scheme val="minor"/>
      </rPr>
      <t>Total hours 34 * $25.00/hour</t>
    </r>
  </si>
  <si>
    <t>$20-40 allocated for miscellaneous equipment needs</t>
  </si>
  <si>
    <t>2 playback speakers ($50 each)</t>
  </si>
  <si>
    <t>$14 per pack, only one pack needed for all 3 years</t>
  </si>
  <si>
    <t>No dessicant packs used</t>
  </si>
  <si>
    <t>Cost to print physical datasheets</t>
  </si>
  <si>
    <t>Cost to print physical datasheets at  $0.30/page</t>
  </si>
  <si>
    <t>3 per ARU * 60 ARUs = 180 needed per year. $35.75/12 pack x 15 packs</t>
  </si>
  <si>
    <t xml:space="preserve">$150 each for 5 TB storage drives x 4 </t>
  </si>
  <si>
    <t>$110 each for 4 TB storage drives x 4</t>
  </si>
  <si>
    <t>$80 per unit (including shipping), replace 4 ARUs a year to account for 10% attrition combined</t>
  </si>
  <si>
    <t>$80 per unit  (including shipping, replace 6 ARUs a year to account for 10% attrition</t>
  </si>
  <si>
    <t>$10 for a pack of 100 bags, $2 each buckle strap x 66, $5 per roll of duct tape, 2 rolls per year</t>
  </si>
  <si>
    <r>
      <rPr>
        <b/>
        <sz val="11"/>
        <rFont val="Aptos Narrow"/>
        <family val="2"/>
        <scheme val="minor"/>
      </rPr>
      <t xml:space="preserve">PB: </t>
    </r>
    <r>
      <rPr>
        <sz val="11"/>
        <rFont val="Aptos Narrow"/>
        <family val="2"/>
        <scheme val="minor"/>
      </rPr>
      <t xml:space="preserve">$50/day based on rental rates in 2023 * 21 field days total, </t>
    </r>
    <r>
      <rPr>
        <b/>
        <sz val="11"/>
        <rFont val="Aptos Narrow"/>
        <family val="2"/>
        <scheme val="minor"/>
      </rPr>
      <t>total cost $1,050</t>
    </r>
    <r>
      <rPr>
        <sz val="11"/>
        <rFont val="Aptos Narrow"/>
        <family val="2"/>
        <scheme val="minor"/>
      </rPr>
      <t xml:space="preserve">
</t>
    </r>
    <r>
      <rPr>
        <b/>
        <sz val="11"/>
        <rFont val="Aptos Narrow"/>
        <family val="2"/>
        <scheme val="minor"/>
      </rPr>
      <t>PAM:</t>
    </r>
    <r>
      <rPr>
        <sz val="11"/>
        <rFont val="Aptos Narrow"/>
        <family val="2"/>
        <scheme val="minor"/>
      </rPr>
      <t xml:space="preserve"> $50/day * 10 field days,</t>
    </r>
    <r>
      <rPr>
        <b/>
        <sz val="11"/>
        <rFont val="Aptos Narrow"/>
        <family val="2"/>
        <scheme val="minor"/>
      </rPr>
      <t xml:space="preserve"> total cost $500</t>
    </r>
  </si>
  <si>
    <r>
      <rPr>
        <b/>
        <sz val="11"/>
        <rFont val="Aptos Narrow"/>
        <family val="2"/>
        <scheme val="minor"/>
      </rPr>
      <t xml:space="preserve">PB: </t>
    </r>
    <r>
      <rPr>
        <sz val="11"/>
        <rFont val="Aptos Narrow"/>
        <family val="2"/>
        <scheme val="minor"/>
      </rPr>
      <t xml:space="preserve">Gas at $4.20/gallon, 250 miles per day:  50 miles out to the point, 50 miles to next, 100 miles back to office, and 21 days in field, total miles 5,250. Assuming 25 mpg, </t>
    </r>
    <r>
      <rPr>
        <b/>
        <sz val="11"/>
        <rFont val="Aptos Narrow"/>
        <family val="2"/>
        <scheme val="minor"/>
      </rPr>
      <t>total cost is $882.</t>
    </r>
    <r>
      <rPr>
        <sz val="11"/>
        <rFont val="Aptos Narrow"/>
        <family val="2"/>
        <scheme val="minor"/>
      </rPr>
      <t xml:space="preserve">
</t>
    </r>
    <r>
      <rPr>
        <b/>
        <sz val="11"/>
        <rFont val="Aptos Narrow"/>
        <family val="2"/>
        <scheme val="minor"/>
      </rPr>
      <t>PAM:</t>
    </r>
    <r>
      <rPr>
        <sz val="11"/>
        <rFont val="Aptos Narrow"/>
        <family val="2"/>
        <scheme val="minor"/>
      </rPr>
      <t xml:space="preserve"> Gas at $4.20/gallon, 250 miles per day:  50 miles out to the point, 50 miles to next, 100 miles back to office, and 21 days in field, total miles 2,500. Assuming 25 mpg,</t>
    </r>
    <r>
      <rPr>
        <b/>
        <sz val="11"/>
        <rFont val="Aptos Narrow"/>
        <family val="2"/>
        <scheme val="minor"/>
      </rPr>
      <t xml:space="preserve"> total cost is $420</t>
    </r>
    <r>
      <rPr>
        <sz val="1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</si>
  <si>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PB:</t>
    </r>
    <r>
      <rPr>
        <sz val="11"/>
        <color theme="1"/>
        <rFont val="Aptos Narrow"/>
        <family val="2"/>
        <scheme val="minor"/>
      </rPr>
      <t xml:space="preserve"> Gas at $4.20/gallon, 200 miles per day: 50 miles out to the point, 50 miles to next, 100 miles back to office, 30 days in field, total miles 6,000. Assuming 25 mpg (average MPG for a truck) ,</t>
    </r>
    <r>
      <rPr>
        <b/>
        <sz val="11"/>
        <color theme="1"/>
        <rFont val="Aptos Narrow"/>
        <family val="2"/>
        <scheme val="minor"/>
      </rPr>
      <t xml:space="preserve"> total cost is $1,008</t>
    </r>
    <r>
      <rPr>
        <sz val="11"/>
        <color theme="1"/>
        <rFont val="Aptos Narrow"/>
        <family val="2"/>
        <scheme val="minor"/>
      </rPr>
      <t xml:space="preserve">. 
</t>
    </r>
    <r>
      <rPr>
        <b/>
        <sz val="11"/>
        <color theme="1"/>
        <rFont val="Aptos Narrow"/>
        <family val="2"/>
        <scheme val="minor"/>
      </rPr>
      <t>PAM</t>
    </r>
    <r>
      <rPr>
        <sz val="11"/>
        <color theme="1"/>
        <rFont val="Aptos Narrow"/>
        <family val="2"/>
        <scheme val="minor"/>
      </rPr>
      <t>: Gas at $4.20/gallon, 250 miles per day: 50 miles to point, 50 miles between points, 100 miles back to the office, 14 days in field, total miles 3,500. Assuming 25 mpg,</t>
    </r>
    <r>
      <rPr>
        <b/>
        <sz val="11"/>
        <color theme="1"/>
        <rFont val="Aptos Narrow"/>
        <family val="2"/>
        <scheme val="minor"/>
      </rPr>
      <t xml:space="preserve"> total cost is $588</t>
    </r>
  </si>
  <si>
    <r>
      <rPr>
        <b/>
        <sz val="11"/>
        <rFont val="Aptos Narrow"/>
        <family val="2"/>
        <scheme val="minor"/>
      </rPr>
      <t>PB</t>
    </r>
    <r>
      <rPr>
        <sz val="11"/>
        <rFont val="Aptos Narrow"/>
        <family val="2"/>
        <scheme val="minor"/>
      </rPr>
      <t>: $187.5/day based on agency rates in 2023 * 30 field days,</t>
    </r>
    <r>
      <rPr>
        <b/>
        <sz val="11"/>
        <rFont val="Aptos Narrow"/>
        <family val="2"/>
        <scheme val="minor"/>
      </rPr>
      <t xml:space="preserve"> total cost is $5,625</t>
    </r>
    <r>
      <rPr>
        <sz val="11"/>
        <rFont val="Aptos Narrow"/>
        <family val="2"/>
        <scheme val="minor"/>
      </rPr>
      <t xml:space="preserve">
</t>
    </r>
    <r>
      <rPr>
        <b/>
        <sz val="11"/>
        <rFont val="Aptos Narrow"/>
        <family val="2"/>
        <scheme val="minor"/>
      </rPr>
      <t xml:space="preserve">PAM: </t>
    </r>
    <r>
      <rPr>
        <sz val="11"/>
        <rFont val="Aptos Narrow"/>
        <family val="2"/>
        <scheme val="minor"/>
      </rPr>
      <t xml:space="preserve">$187.5/day * 14 field days, </t>
    </r>
    <r>
      <rPr>
        <b/>
        <sz val="11"/>
        <rFont val="Aptos Narrow"/>
        <family val="2"/>
        <scheme val="minor"/>
      </rPr>
      <t>total cost is $2,625.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</si>
</sst>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0" fillId="3" borderId="2" xfId="0" applyFill="1" applyBorder="1"/>
    <xf numFmtId="0" fontId="1" fillId="3" borderId="2" xfId="0" applyFont="1" applyFill="1" applyBorder="1"/>
    <xf numFmtId="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BF13-97CB-4EBC-B42C-A1A3275587AD}">
  <dimension ref="A1:Q28"/>
  <sheetViews>
    <sheetView zoomScale="77" workbookViewId="0">
      <selection activeCell="D34" sqref="D34"/>
    </sheetView>
  </sheetViews>
  <sheetFormatPr defaultRowHeight="14.4" x14ac:dyDescent="0.3"/>
  <cols>
    <col min="1" max="1" width="20.6640625" bestFit="1" customWidth="1"/>
    <col min="2" max="4" width="12.109375" bestFit="1" customWidth="1"/>
    <col min="5" max="7" width="14.33203125" bestFit="1" customWidth="1"/>
  </cols>
  <sheetData>
    <row r="1" spans="1:17" s="3" customFormat="1" x14ac:dyDescent="0.3">
      <c r="A1"/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17" x14ac:dyDescent="0.3">
      <c r="A2" s="5" t="s">
        <v>38</v>
      </c>
      <c r="B2" s="5"/>
      <c r="C2" s="5"/>
      <c r="D2" s="5"/>
      <c r="E2" s="5"/>
      <c r="F2" s="5"/>
      <c r="G2" s="5"/>
    </row>
    <row r="3" spans="1:17" x14ac:dyDescent="0.3">
      <c r="A3" t="s">
        <v>34</v>
      </c>
      <c r="B3">
        <v>77</v>
      </c>
      <c r="C3">
        <v>77</v>
      </c>
      <c r="D3">
        <v>77</v>
      </c>
      <c r="E3">
        <v>0</v>
      </c>
      <c r="F3">
        <v>0</v>
      </c>
      <c r="G3">
        <v>0</v>
      </c>
    </row>
    <row r="4" spans="1:17" x14ac:dyDescent="0.3">
      <c r="A4" t="s">
        <v>77</v>
      </c>
      <c r="B4">
        <v>198</v>
      </c>
      <c r="C4">
        <v>198</v>
      </c>
      <c r="D4">
        <v>198</v>
      </c>
      <c r="E4">
        <v>172</v>
      </c>
      <c r="F4">
        <v>172</v>
      </c>
      <c r="G4">
        <v>172</v>
      </c>
      <c r="H4" s="13"/>
      <c r="P4" s="1"/>
      <c r="Q4" s="1"/>
    </row>
    <row r="5" spans="1:17" x14ac:dyDescent="0.3">
      <c r="A5" t="s">
        <v>78</v>
      </c>
      <c r="B5">
        <v>0</v>
      </c>
      <c r="C5">
        <v>0</v>
      </c>
      <c r="D5">
        <v>0</v>
      </c>
      <c r="E5">
        <v>172</v>
      </c>
      <c r="F5">
        <v>172</v>
      </c>
      <c r="G5">
        <v>172</v>
      </c>
      <c r="P5" s="1"/>
      <c r="Q5" s="1"/>
    </row>
    <row r="6" spans="1:17" x14ac:dyDescent="0.3">
      <c r="A6" t="s">
        <v>35</v>
      </c>
      <c r="B6">
        <v>73</v>
      </c>
      <c r="C6">
        <v>73</v>
      </c>
      <c r="D6">
        <v>73</v>
      </c>
      <c r="E6">
        <v>43</v>
      </c>
      <c r="F6">
        <v>43</v>
      </c>
      <c r="G6">
        <v>43</v>
      </c>
      <c r="P6" s="1"/>
      <c r="Q6" s="1"/>
    </row>
    <row r="7" spans="1:17" x14ac:dyDescent="0.3">
      <c r="A7" s="4" t="s">
        <v>45</v>
      </c>
      <c r="B7" s="4">
        <f>SUM(B3:B6)</f>
        <v>348</v>
      </c>
      <c r="C7" s="4">
        <f>SUM(C3:C6)</f>
        <v>348</v>
      </c>
      <c r="D7" s="4">
        <f t="shared" ref="D7" si="0">SUM(D3:D6)</f>
        <v>348</v>
      </c>
      <c r="E7" s="4">
        <f>SUM(E3:E6)</f>
        <v>387</v>
      </c>
      <c r="F7" s="4">
        <f t="shared" ref="F7:G7" si="1">SUM(F3:F6)</f>
        <v>387</v>
      </c>
      <c r="G7" s="4">
        <f t="shared" si="1"/>
        <v>387</v>
      </c>
      <c r="P7" s="1"/>
      <c r="Q7" s="1"/>
    </row>
    <row r="8" spans="1:17" x14ac:dyDescent="0.3">
      <c r="A8" s="5" t="s">
        <v>39</v>
      </c>
      <c r="B8" s="5"/>
      <c r="C8" s="5"/>
      <c r="D8" s="5"/>
      <c r="E8" s="5"/>
      <c r="F8" s="5"/>
      <c r="G8" s="5"/>
      <c r="P8" s="1"/>
      <c r="Q8" s="1"/>
    </row>
    <row r="9" spans="1:17" x14ac:dyDescent="0.3">
      <c r="A9" t="s">
        <v>36</v>
      </c>
      <c r="B9">
        <f>B3*16.67</f>
        <v>1283.5900000000001</v>
      </c>
      <c r="C9">
        <f>C3*16.67</f>
        <v>1283.5900000000001</v>
      </c>
      <c r="D9">
        <f>D3*16.67</f>
        <v>1283.5900000000001</v>
      </c>
      <c r="E9">
        <v>0</v>
      </c>
      <c r="F9">
        <v>0</v>
      </c>
      <c r="G9">
        <v>0</v>
      </c>
      <c r="P9" s="1"/>
      <c r="Q9" s="1"/>
    </row>
    <row r="10" spans="1:17" x14ac:dyDescent="0.3">
      <c r="A10" t="s">
        <v>79</v>
      </c>
      <c r="B10">
        <f>B4*20.16</f>
        <v>3991.68</v>
      </c>
      <c r="C10">
        <f>C4*20.16</f>
        <v>3991.68</v>
      </c>
      <c r="D10">
        <f>D4*20.16</f>
        <v>3991.68</v>
      </c>
      <c r="E10">
        <f>E4*20</f>
        <v>3440</v>
      </c>
      <c r="F10">
        <f t="shared" ref="E10:G11" si="2">F4*20</f>
        <v>3440</v>
      </c>
      <c r="G10">
        <f t="shared" si="2"/>
        <v>3440</v>
      </c>
      <c r="P10" s="1"/>
      <c r="Q10" s="1"/>
    </row>
    <row r="11" spans="1:17" x14ac:dyDescent="0.3">
      <c r="A11" t="s">
        <v>80</v>
      </c>
      <c r="B11">
        <v>0</v>
      </c>
      <c r="C11">
        <v>0</v>
      </c>
      <c r="D11">
        <v>0</v>
      </c>
      <c r="E11">
        <f t="shared" si="2"/>
        <v>3440</v>
      </c>
      <c r="F11">
        <f t="shared" si="2"/>
        <v>3440</v>
      </c>
      <c r="G11">
        <f t="shared" si="2"/>
        <v>3440</v>
      </c>
      <c r="P11" s="1"/>
      <c r="Q11" s="1"/>
    </row>
    <row r="12" spans="1:17" x14ac:dyDescent="0.3">
      <c r="A12" t="s">
        <v>37</v>
      </c>
      <c r="B12">
        <f>B6*30</f>
        <v>2190</v>
      </c>
      <c r="C12">
        <f>C6*30</f>
        <v>2190</v>
      </c>
      <c r="D12">
        <f>D6*30</f>
        <v>2190</v>
      </c>
      <c r="E12">
        <f>E6*25</f>
        <v>1075</v>
      </c>
      <c r="F12">
        <f>F6*25</f>
        <v>1075</v>
      </c>
      <c r="G12">
        <f>G6*25</f>
        <v>1075</v>
      </c>
      <c r="P12" s="1"/>
      <c r="Q12" s="1"/>
    </row>
    <row r="13" spans="1:17" x14ac:dyDescent="0.3">
      <c r="A13" t="s">
        <v>10</v>
      </c>
      <c r="B13">
        <v>0</v>
      </c>
      <c r="C13">
        <v>0</v>
      </c>
      <c r="D13">
        <v>0</v>
      </c>
      <c r="E13">
        <f>(E10*0.3)+(E11*0.3)+(E12*0.3)</f>
        <v>2386.5</v>
      </c>
      <c r="F13">
        <f>(F10*0.3)+(F11*0.3)+(F12*0.3)</f>
        <v>2386.5</v>
      </c>
      <c r="G13">
        <f>(G10*0.3)+(G11*0.3)+(G12*0.3)</f>
        <v>2386.5</v>
      </c>
      <c r="H13" s="13"/>
      <c r="P13" s="1"/>
      <c r="Q13" s="1"/>
    </row>
    <row r="14" spans="1:17" x14ac:dyDescent="0.3">
      <c r="A14" s="4" t="s">
        <v>46</v>
      </c>
      <c r="B14" s="4">
        <f>SUM(B9:B13)</f>
        <v>7465.27</v>
      </c>
      <c r="C14" s="4">
        <f t="shared" ref="C14:D14" si="3">SUM(C9:C13)</f>
        <v>7465.27</v>
      </c>
      <c r="D14" s="4">
        <f t="shared" si="3"/>
        <v>7465.27</v>
      </c>
      <c r="E14" s="4">
        <f>SUM(E9:E13)</f>
        <v>10341.5</v>
      </c>
      <c r="F14" s="4">
        <f t="shared" ref="F14:G14" si="4">SUM(F9:F13)</f>
        <v>10341.5</v>
      </c>
      <c r="G14" s="4">
        <f t="shared" si="4"/>
        <v>10341.5</v>
      </c>
      <c r="P14" s="1"/>
      <c r="Q14" s="1"/>
    </row>
    <row r="15" spans="1:17" x14ac:dyDescent="0.3">
      <c r="A15" s="5" t="s">
        <v>5</v>
      </c>
      <c r="B15" s="5"/>
      <c r="C15" s="5"/>
      <c r="D15" s="5"/>
      <c r="E15" s="5"/>
      <c r="F15" s="5"/>
      <c r="G15" s="5"/>
      <c r="P15" s="1"/>
      <c r="Q15" s="1"/>
    </row>
    <row r="16" spans="1:17" x14ac:dyDescent="0.3">
      <c r="A16" t="s">
        <v>6</v>
      </c>
      <c r="B16" s="15">
        <v>5625</v>
      </c>
      <c r="C16">
        <v>5625</v>
      </c>
      <c r="D16">
        <v>5625</v>
      </c>
      <c r="E16">
        <v>1050</v>
      </c>
      <c r="F16">
        <v>1050</v>
      </c>
      <c r="G16">
        <v>1050</v>
      </c>
      <c r="P16" s="1"/>
      <c r="Q16" s="1"/>
    </row>
    <row r="17" spans="1:17" x14ac:dyDescent="0.3">
      <c r="A17" t="s">
        <v>7</v>
      </c>
      <c r="B17">
        <v>1008</v>
      </c>
      <c r="C17">
        <v>1008</v>
      </c>
      <c r="D17">
        <v>1008</v>
      </c>
      <c r="E17">
        <v>882</v>
      </c>
      <c r="F17">
        <v>882</v>
      </c>
      <c r="G17">
        <v>882</v>
      </c>
      <c r="P17" s="1"/>
      <c r="Q17" s="1"/>
    </row>
    <row r="18" spans="1:17" x14ac:dyDescent="0.3">
      <c r="A18" t="s">
        <v>9</v>
      </c>
      <c r="B18">
        <v>323.75</v>
      </c>
      <c r="C18">
        <v>323.75</v>
      </c>
      <c r="D18">
        <v>323.75</v>
      </c>
      <c r="E18">
        <v>0</v>
      </c>
      <c r="F18">
        <v>0</v>
      </c>
      <c r="G18">
        <v>0</v>
      </c>
      <c r="P18" s="1"/>
      <c r="Q18" s="1"/>
    </row>
    <row r="19" spans="1:17" x14ac:dyDescent="0.3">
      <c r="A19" t="s">
        <v>50</v>
      </c>
      <c r="B19">
        <v>580</v>
      </c>
      <c r="C19">
        <v>580</v>
      </c>
      <c r="D19">
        <v>580</v>
      </c>
      <c r="E19" s="12">
        <v>1408</v>
      </c>
      <c r="F19" s="12">
        <v>1408</v>
      </c>
      <c r="G19" s="12">
        <v>1408</v>
      </c>
      <c r="P19" s="1"/>
      <c r="Q19" s="1"/>
    </row>
    <row r="20" spans="1:17" x14ac:dyDescent="0.3">
      <c r="A20" s="4" t="s">
        <v>47</v>
      </c>
      <c r="B20" s="4">
        <f>SUM(B16:B19)</f>
        <v>7536.75</v>
      </c>
      <c r="C20" s="4">
        <f t="shared" ref="C20:D20" si="5">SUM(C16:C19)</f>
        <v>7536.75</v>
      </c>
      <c r="D20" s="4">
        <f t="shared" si="5"/>
        <v>7536.75</v>
      </c>
      <c r="E20" s="4">
        <f>SUM(E16:E19)</f>
        <v>3340</v>
      </c>
      <c r="F20" s="4">
        <f t="shared" ref="F20:G20" si="6">SUM(F16:F19)</f>
        <v>3340</v>
      </c>
      <c r="G20" s="4">
        <f t="shared" si="6"/>
        <v>3340</v>
      </c>
      <c r="P20" s="1"/>
      <c r="Q20" s="1"/>
    </row>
    <row r="21" spans="1:17" x14ac:dyDescent="0.3">
      <c r="A21" s="5" t="s">
        <v>12</v>
      </c>
      <c r="B21" s="5"/>
      <c r="C21" s="5"/>
      <c r="D21" s="5"/>
      <c r="E21" s="5"/>
      <c r="F21" s="5"/>
      <c r="G21" s="5"/>
      <c r="P21" s="1"/>
      <c r="Q21" s="1"/>
    </row>
    <row r="22" spans="1:17" x14ac:dyDescent="0.3">
      <c r="A22" t="s">
        <v>41</v>
      </c>
      <c r="B22">
        <v>100</v>
      </c>
      <c r="C22">
        <v>0</v>
      </c>
      <c r="D22">
        <v>0</v>
      </c>
      <c r="E22">
        <v>200</v>
      </c>
      <c r="F22">
        <v>0</v>
      </c>
      <c r="G22">
        <v>0</v>
      </c>
      <c r="P22" s="1"/>
      <c r="Q22" s="1"/>
    </row>
    <row r="23" spans="1:17" x14ac:dyDescent="0.3">
      <c r="A23" t="s">
        <v>25</v>
      </c>
      <c r="B23">
        <v>300</v>
      </c>
      <c r="C23">
        <v>0</v>
      </c>
      <c r="D23">
        <v>0</v>
      </c>
      <c r="E23">
        <v>0</v>
      </c>
      <c r="F23">
        <v>0</v>
      </c>
      <c r="G23">
        <v>0</v>
      </c>
      <c r="P23" s="1"/>
      <c r="Q23" s="1"/>
    </row>
    <row r="24" spans="1:17" x14ac:dyDescent="0.3">
      <c r="A24" t="s">
        <v>42</v>
      </c>
      <c r="B24">
        <v>10</v>
      </c>
      <c r="C24">
        <v>0</v>
      </c>
      <c r="D24">
        <v>0</v>
      </c>
      <c r="E24">
        <v>10</v>
      </c>
      <c r="F24">
        <v>0</v>
      </c>
      <c r="G24">
        <v>0</v>
      </c>
      <c r="P24" s="1"/>
      <c r="Q24" s="1"/>
    </row>
    <row r="25" spans="1:17" x14ac:dyDescent="0.3">
      <c r="A25" t="s">
        <v>21</v>
      </c>
      <c r="B25">
        <v>40</v>
      </c>
      <c r="C25">
        <v>40</v>
      </c>
      <c r="D25">
        <v>40</v>
      </c>
      <c r="E25">
        <v>40</v>
      </c>
      <c r="F25">
        <v>40</v>
      </c>
      <c r="G25">
        <v>40</v>
      </c>
      <c r="P25" s="1"/>
      <c r="Q25" s="1"/>
    </row>
    <row r="26" spans="1:17" x14ac:dyDescent="0.3">
      <c r="A26" s="4" t="s">
        <v>48</v>
      </c>
      <c r="B26" s="4">
        <f>SUM(B22:B25)</f>
        <v>450</v>
      </c>
      <c r="C26" s="4">
        <f t="shared" ref="C26:D26" si="7">SUM(C22:C25)</f>
        <v>40</v>
      </c>
      <c r="D26" s="4">
        <f t="shared" si="7"/>
        <v>40</v>
      </c>
      <c r="E26" s="4">
        <f>SUM(E22:E25)</f>
        <v>250</v>
      </c>
      <c r="F26" s="4">
        <f t="shared" ref="F26:G26" si="8">SUM(F22:F25)</f>
        <v>40</v>
      </c>
      <c r="G26" s="4">
        <f t="shared" si="8"/>
        <v>40</v>
      </c>
      <c r="P26" s="1"/>
      <c r="Q26" s="1"/>
    </row>
    <row r="27" spans="1:17" x14ac:dyDescent="0.3">
      <c r="A27" s="6" t="s">
        <v>40</v>
      </c>
      <c r="B27" s="6">
        <f>SUM(B14,B20,B26)</f>
        <v>15452.02</v>
      </c>
      <c r="C27" s="6">
        <f t="shared" ref="C27:D27" si="9">SUM(C14,C20,C26)</f>
        <v>15042.02</v>
      </c>
      <c r="D27" s="6">
        <f t="shared" si="9"/>
        <v>15042.02</v>
      </c>
      <c r="E27" s="6">
        <f>SUM(E14,E20,E26)</f>
        <v>13931.5</v>
      </c>
      <c r="F27" s="6">
        <f>SUM(F14,F20,F26)</f>
        <v>13721.5</v>
      </c>
      <c r="G27" s="6">
        <f>SUM(G14,G20,G26)</f>
        <v>13721.5</v>
      </c>
      <c r="P27" s="1"/>
      <c r="Q27" s="1"/>
    </row>
    <row r="28" spans="1:17" x14ac:dyDescent="0.3">
      <c r="A28" s="6" t="s">
        <v>106</v>
      </c>
      <c r="B28" s="19">
        <f>SUM(B27:D27)</f>
        <v>45536.06</v>
      </c>
      <c r="C28" s="19"/>
      <c r="D28" s="19"/>
      <c r="E28" s="19">
        <f>SUM(E27:G27)</f>
        <v>41374.5</v>
      </c>
      <c r="F28" s="19"/>
      <c r="G28" s="19"/>
    </row>
  </sheetData>
  <mergeCells count="2">
    <mergeCell ref="B28:D28"/>
    <mergeCell ref="E28:G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B571-D102-48A8-912D-6445676680CC}">
  <dimension ref="A1:G33"/>
  <sheetViews>
    <sheetView topLeftCell="A7" zoomScale="94" workbookViewId="0">
      <selection activeCell="I12" sqref="I12"/>
    </sheetView>
  </sheetViews>
  <sheetFormatPr defaultRowHeight="14.4" x14ac:dyDescent="0.3"/>
  <cols>
    <col min="1" max="1" width="23.5546875" bestFit="1" customWidth="1"/>
    <col min="2" max="3" width="12.109375" bestFit="1" customWidth="1"/>
    <col min="4" max="4" width="12.6640625" customWidth="1"/>
    <col min="5" max="7" width="14.33203125" bestFit="1" customWidth="1"/>
  </cols>
  <sheetData>
    <row r="1" spans="1:7" x14ac:dyDescent="0.3">
      <c r="A1" s="3"/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</row>
    <row r="2" spans="1:7" x14ac:dyDescent="0.3">
      <c r="A2" s="5" t="s">
        <v>38</v>
      </c>
      <c r="B2" s="5"/>
      <c r="C2" s="5"/>
      <c r="D2" s="5"/>
      <c r="E2" s="5"/>
      <c r="F2" s="5"/>
      <c r="G2" s="5"/>
    </row>
    <row r="3" spans="1:7" x14ac:dyDescent="0.3">
      <c r="A3" t="s">
        <v>34</v>
      </c>
      <c r="B3">
        <v>144</v>
      </c>
      <c r="C3">
        <v>144</v>
      </c>
      <c r="D3">
        <v>144</v>
      </c>
      <c r="E3" t="s">
        <v>43</v>
      </c>
      <c r="F3" t="s">
        <v>43</v>
      </c>
      <c r="G3" t="s">
        <v>43</v>
      </c>
    </row>
    <row r="4" spans="1:7" x14ac:dyDescent="0.3">
      <c r="A4" t="s">
        <v>82</v>
      </c>
      <c r="B4" t="s">
        <v>43</v>
      </c>
      <c r="C4" t="s">
        <v>43</v>
      </c>
      <c r="D4" t="s">
        <v>43</v>
      </c>
      <c r="E4">
        <v>90</v>
      </c>
      <c r="F4">
        <v>90</v>
      </c>
      <c r="G4">
        <v>90</v>
      </c>
    </row>
    <row r="5" spans="1:7" x14ac:dyDescent="0.3">
      <c r="A5" t="s">
        <v>81</v>
      </c>
      <c r="B5" t="s">
        <v>43</v>
      </c>
      <c r="C5" t="s">
        <v>43</v>
      </c>
      <c r="D5" t="s">
        <v>43</v>
      </c>
      <c r="E5">
        <v>90</v>
      </c>
      <c r="F5">
        <v>90</v>
      </c>
      <c r="G5">
        <v>90</v>
      </c>
    </row>
    <row r="6" spans="1:7" x14ac:dyDescent="0.3">
      <c r="A6" t="s">
        <v>35</v>
      </c>
      <c r="B6">
        <v>56</v>
      </c>
      <c r="C6">
        <v>56</v>
      </c>
      <c r="D6">
        <v>56</v>
      </c>
      <c r="E6">
        <v>34</v>
      </c>
      <c r="F6">
        <v>34</v>
      </c>
      <c r="G6">
        <v>34</v>
      </c>
    </row>
    <row r="7" spans="1:7" x14ac:dyDescent="0.3">
      <c r="A7" s="4" t="s">
        <v>45</v>
      </c>
      <c r="B7" s="4">
        <f>SUM(B3:B6)</f>
        <v>200</v>
      </c>
      <c r="C7" s="4">
        <f>SUM(C3:C6)</f>
        <v>200</v>
      </c>
      <c r="D7" s="4">
        <f t="shared" ref="D7" si="0">SUM(D3:D6)</f>
        <v>200</v>
      </c>
      <c r="E7" s="4">
        <f>SUM(E3:E6)</f>
        <v>214</v>
      </c>
      <c r="F7" s="4">
        <f t="shared" ref="F7:G7" si="1">SUM(F3:F6)</f>
        <v>214</v>
      </c>
      <c r="G7" s="4">
        <f t="shared" si="1"/>
        <v>214</v>
      </c>
    </row>
    <row r="8" spans="1:7" x14ac:dyDescent="0.3">
      <c r="A8" s="5" t="s">
        <v>39</v>
      </c>
      <c r="B8" s="5"/>
      <c r="C8" s="5"/>
      <c r="D8" s="5"/>
      <c r="E8" s="5"/>
      <c r="F8" s="5"/>
      <c r="G8" s="5"/>
    </row>
    <row r="9" spans="1:7" x14ac:dyDescent="0.3">
      <c r="A9" t="s">
        <v>36</v>
      </c>
      <c r="B9">
        <f>B3*16.67</f>
        <v>2400.4800000000005</v>
      </c>
      <c r="C9">
        <f>C3*16.67</f>
        <v>2400.4800000000005</v>
      </c>
      <c r="D9">
        <f>D3*16.67</f>
        <v>2400.4800000000005</v>
      </c>
      <c r="E9" t="s">
        <v>43</v>
      </c>
      <c r="F9" t="s">
        <v>43</v>
      </c>
      <c r="G9" t="s">
        <v>43</v>
      </c>
    </row>
    <row r="10" spans="1:7" x14ac:dyDescent="0.3">
      <c r="A10" t="s">
        <v>83</v>
      </c>
      <c r="B10" t="s">
        <v>43</v>
      </c>
      <c r="C10" t="s">
        <v>43</v>
      </c>
      <c r="D10" t="s">
        <v>43</v>
      </c>
      <c r="E10">
        <f t="shared" ref="E10:G11" si="2">E4*15.2</f>
        <v>1368</v>
      </c>
      <c r="F10">
        <f t="shared" si="2"/>
        <v>1368</v>
      </c>
      <c r="G10">
        <f t="shared" si="2"/>
        <v>1368</v>
      </c>
    </row>
    <row r="11" spans="1:7" x14ac:dyDescent="0.3">
      <c r="A11" t="s">
        <v>84</v>
      </c>
      <c r="B11" t="s">
        <v>43</v>
      </c>
      <c r="C11" t="s">
        <v>43</v>
      </c>
      <c r="D11" t="s">
        <v>43</v>
      </c>
      <c r="E11">
        <f t="shared" si="2"/>
        <v>1368</v>
      </c>
      <c r="F11">
        <f t="shared" si="2"/>
        <v>1368</v>
      </c>
      <c r="G11">
        <f t="shared" si="2"/>
        <v>1368</v>
      </c>
    </row>
    <row r="12" spans="1:7" x14ac:dyDescent="0.3">
      <c r="A12" t="s">
        <v>37</v>
      </c>
      <c r="B12">
        <f>B6*30</f>
        <v>1680</v>
      </c>
      <c r="C12">
        <f>C6*30</f>
        <v>1680</v>
      </c>
      <c r="D12">
        <f>D6*30</f>
        <v>1680</v>
      </c>
      <c r="E12">
        <f>E6*25</f>
        <v>850</v>
      </c>
      <c r="F12">
        <f>F6*25</f>
        <v>850</v>
      </c>
      <c r="G12">
        <f>G6*25</f>
        <v>850</v>
      </c>
    </row>
    <row r="13" spans="1:7" x14ac:dyDescent="0.3">
      <c r="A13" t="s">
        <v>44</v>
      </c>
      <c r="B13" t="s">
        <v>43</v>
      </c>
      <c r="C13" t="s">
        <v>43</v>
      </c>
      <c r="D13" t="s">
        <v>43</v>
      </c>
      <c r="E13">
        <f>(E10*0.3)+(E11*0.3) +( E12*0.3)</f>
        <v>1075.8</v>
      </c>
      <c r="F13">
        <f>(F10*0.3)+(F11*0.3) +( F12*0.3)</f>
        <v>1075.8</v>
      </c>
      <c r="G13">
        <f>(G10*0.3)+(G11*0.3) +( G12*0.3)</f>
        <v>1075.8</v>
      </c>
    </row>
    <row r="14" spans="1:7" x14ac:dyDescent="0.3">
      <c r="A14" s="4" t="s">
        <v>46</v>
      </c>
      <c r="B14" s="4">
        <f>SUM(B9:B13)</f>
        <v>4080.4800000000005</v>
      </c>
      <c r="C14" s="4">
        <f t="shared" ref="C14:D14" si="3">SUM(C9:C13)</f>
        <v>4080.4800000000005</v>
      </c>
      <c r="D14" s="4">
        <f t="shared" si="3"/>
        <v>4080.4800000000005</v>
      </c>
      <c r="E14" s="4">
        <f>SUM(E9:E13)</f>
        <v>4661.8</v>
      </c>
      <c r="F14" s="4">
        <f t="shared" ref="F14:G14" si="4">SUM(F9:F13)</f>
        <v>4661.8</v>
      </c>
      <c r="G14" s="4">
        <f t="shared" si="4"/>
        <v>4661.8</v>
      </c>
    </row>
    <row r="15" spans="1:7" x14ac:dyDescent="0.3">
      <c r="A15" s="5" t="s">
        <v>5</v>
      </c>
      <c r="B15" s="5"/>
      <c r="C15" s="5"/>
      <c r="D15" s="5"/>
      <c r="E15" s="5"/>
      <c r="F15" s="5"/>
      <c r="G15" s="5"/>
    </row>
    <row r="16" spans="1:7" x14ac:dyDescent="0.3">
      <c r="A16" t="s">
        <v>6</v>
      </c>
      <c r="B16">
        <v>2625</v>
      </c>
      <c r="C16">
        <v>2625</v>
      </c>
      <c r="D16">
        <v>2625</v>
      </c>
      <c r="E16">
        <v>500</v>
      </c>
      <c r="F16">
        <v>500</v>
      </c>
      <c r="G16">
        <v>500</v>
      </c>
    </row>
    <row r="17" spans="1:7" x14ac:dyDescent="0.3">
      <c r="A17" t="s">
        <v>7</v>
      </c>
      <c r="B17">
        <v>588</v>
      </c>
      <c r="C17">
        <v>588</v>
      </c>
      <c r="D17">
        <v>588</v>
      </c>
      <c r="E17">
        <v>420</v>
      </c>
      <c r="F17">
        <v>420</v>
      </c>
      <c r="G17">
        <v>420</v>
      </c>
    </row>
    <row r="18" spans="1:7" x14ac:dyDescent="0.3">
      <c r="A18" t="s">
        <v>9</v>
      </c>
      <c r="B18">
        <v>148</v>
      </c>
      <c r="C18">
        <v>148</v>
      </c>
      <c r="D18">
        <v>148</v>
      </c>
      <c r="E18" t="s">
        <v>43</v>
      </c>
      <c r="F18" t="s">
        <v>43</v>
      </c>
      <c r="G18" t="s">
        <v>43</v>
      </c>
    </row>
    <row r="19" spans="1:7" x14ac:dyDescent="0.3">
      <c r="A19" t="s">
        <v>49</v>
      </c>
      <c r="B19">
        <v>0</v>
      </c>
      <c r="C19">
        <v>0</v>
      </c>
      <c r="D19">
        <v>0</v>
      </c>
      <c r="E19" s="12">
        <v>640</v>
      </c>
      <c r="F19" s="12">
        <v>640</v>
      </c>
      <c r="G19" s="12">
        <v>640</v>
      </c>
    </row>
    <row r="20" spans="1:7" x14ac:dyDescent="0.3">
      <c r="A20" s="4" t="s">
        <v>47</v>
      </c>
      <c r="B20" s="4">
        <f>SUM(B16:B19)</f>
        <v>3361</v>
      </c>
      <c r="C20" s="4">
        <f t="shared" ref="C20:D20" si="5">SUM(C16:C19)</f>
        <v>3361</v>
      </c>
      <c r="D20" s="4">
        <f t="shared" si="5"/>
        <v>3361</v>
      </c>
      <c r="E20" s="4">
        <f>SUM(E16:E19)</f>
        <v>1560</v>
      </c>
      <c r="F20" s="4">
        <f t="shared" ref="F20:G20" si="6">SUM(F16:F19)</f>
        <v>1560</v>
      </c>
      <c r="G20" s="4">
        <f t="shared" si="6"/>
        <v>1560</v>
      </c>
    </row>
    <row r="21" spans="1:7" x14ac:dyDescent="0.3">
      <c r="A21" s="5" t="s">
        <v>12</v>
      </c>
      <c r="B21" s="5"/>
      <c r="C21" s="5"/>
      <c r="D21" s="5"/>
      <c r="E21" s="5"/>
      <c r="F21" s="5"/>
      <c r="G21" s="5"/>
    </row>
    <row r="22" spans="1:7" x14ac:dyDescent="0.3">
      <c r="A22" t="s">
        <v>97</v>
      </c>
      <c r="B22">
        <v>2400</v>
      </c>
      <c r="C22">
        <v>320</v>
      </c>
      <c r="D22">
        <v>320</v>
      </c>
      <c r="E22">
        <v>4800</v>
      </c>
      <c r="F22">
        <v>480</v>
      </c>
      <c r="G22">
        <v>480</v>
      </c>
    </row>
    <row r="23" spans="1:7" x14ac:dyDescent="0.3">
      <c r="A23" t="s">
        <v>98</v>
      </c>
      <c r="B23">
        <v>7500</v>
      </c>
      <c r="C23">
        <v>500</v>
      </c>
      <c r="D23">
        <v>500</v>
      </c>
      <c r="E23">
        <v>0</v>
      </c>
      <c r="F23">
        <v>0</v>
      </c>
      <c r="G23">
        <v>0</v>
      </c>
    </row>
    <row r="24" spans="1:7" x14ac:dyDescent="0.3">
      <c r="A24" t="s">
        <v>51</v>
      </c>
      <c r="B24">
        <v>600</v>
      </c>
      <c r="C24">
        <v>0</v>
      </c>
      <c r="D24">
        <v>0</v>
      </c>
      <c r="E24">
        <v>440</v>
      </c>
      <c r="F24">
        <v>0</v>
      </c>
      <c r="G24">
        <v>0</v>
      </c>
    </row>
    <row r="25" spans="1:7" x14ac:dyDescent="0.3">
      <c r="A25" t="s">
        <v>17</v>
      </c>
      <c r="B25">
        <v>594</v>
      </c>
      <c r="C25">
        <v>0</v>
      </c>
      <c r="D25">
        <v>0</v>
      </c>
      <c r="E25">
        <v>594</v>
      </c>
      <c r="F25">
        <v>0</v>
      </c>
      <c r="G25">
        <v>0</v>
      </c>
    </row>
    <row r="26" spans="1:7" x14ac:dyDescent="0.3">
      <c r="A26" t="s">
        <v>18</v>
      </c>
      <c r="B26">
        <v>152</v>
      </c>
      <c r="C26">
        <v>20</v>
      </c>
      <c r="D26">
        <v>10</v>
      </c>
      <c r="E26">
        <v>152</v>
      </c>
      <c r="F26">
        <v>20</v>
      </c>
      <c r="G26">
        <v>20</v>
      </c>
    </row>
    <row r="27" spans="1:7" x14ac:dyDescent="0.3">
      <c r="A27" t="s">
        <v>20</v>
      </c>
      <c r="B27">
        <v>536</v>
      </c>
      <c r="C27">
        <v>536</v>
      </c>
      <c r="D27">
        <v>536</v>
      </c>
      <c r="E27">
        <v>536</v>
      </c>
      <c r="F27">
        <v>536</v>
      </c>
      <c r="G27">
        <v>536</v>
      </c>
    </row>
    <row r="28" spans="1:7" x14ac:dyDescent="0.3">
      <c r="A28" t="s">
        <v>53</v>
      </c>
      <c r="B28">
        <v>14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42</v>
      </c>
      <c r="B29">
        <v>3</v>
      </c>
      <c r="C29">
        <v>0</v>
      </c>
      <c r="D29">
        <v>0</v>
      </c>
      <c r="E29">
        <v>3</v>
      </c>
      <c r="F29">
        <v>0</v>
      </c>
      <c r="G29">
        <v>0</v>
      </c>
    </row>
    <row r="30" spans="1:7" x14ac:dyDescent="0.3">
      <c r="A30" t="s">
        <v>21</v>
      </c>
      <c r="B30">
        <v>40</v>
      </c>
      <c r="C30">
        <v>20</v>
      </c>
      <c r="D30">
        <v>20</v>
      </c>
      <c r="E30">
        <v>40</v>
      </c>
      <c r="F30">
        <v>20</v>
      </c>
      <c r="G30">
        <v>20</v>
      </c>
    </row>
    <row r="31" spans="1:7" x14ac:dyDescent="0.3">
      <c r="A31" s="4" t="s">
        <v>48</v>
      </c>
      <c r="B31" s="4">
        <f t="shared" ref="B31:G31" si="7">SUM(B22:B30)</f>
        <v>11839</v>
      </c>
      <c r="C31" s="4">
        <f t="shared" si="7"/>
        <v>1396</v>
      </c>
      <c r="D31" s="4">
        <f t="shared" si="7"/>
        <v>1386</v>
      </c>
      <c r="E31" s="4">
        <f t="shared" si="7"/>
        <v>6565</v>
      </c>
      <c r="F31" s="4">
        <f>SUM(F22:F30)</f>
        <v>1056</v>
      </c>
      <c r="G31" s="4">
        <f t="shared" si="7"/>
        <v>1056</v>
      </c>
    </row>
    <row r="32" spans="1:7" x14ac:dyDescent="0.3">
      <c r="A32" s="6" t="s">
        <v>40</v>
      </c>
      <c r="B32" s="6">
        <f t="shared" ref="B32:G32" si="8">SUM(B14,B20,B31)</f>
        <v>19280.48</v>
      </c>
      <c r="C32" s="6">
        <f t="shared" si="8"/>
        <v>8837.48</v>
      </c>
      <c r="D32" s="6">
        <f t="shared" si="8"/>
        <v>8827.48</v>
      </c>
      <c r="E32" s="6">
        <f t="shared" si="8"/>
        <v>12786.8</v>
      </c>
      <c r="F32" s="6">
        <f t="shared" si="8"/>
        <v>7277.8</v>
      </c>
      <c r="G32" s="6">
        <f t="shared" si="8"/>
        <v>7277.8</v>
      </c>
    </row>
    <row r="33" spans="1:7" x14ac:dyDescent="0.3">
      <c r="A33" s="6" t="s">
        <v>105</v>
      </c>
      <c r="B33" s="19">
        <f>SUM(B32:D32)</f>
        <v>36945.440000000002</v>
      </c>
      <c r="C33" s="19"/>
      <c r="D33" s="19"/>
      <c r="E33" s="19">
        <f>SUM(E32:G32)</f>
        <v>27342.399999999998</v>
      </c>
      <c r="F33" s="19"/>
      <c r="G33" s="19"/>
    </row>
  </sheetData>
  <mergeCells count="2">
    <mergeCell ref="B33:D33"/>
    <mergeCell ref="E33:G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CEA7-B1CB-4362-868A-36BB15424B26}">
  <dimension ref="A1:E24"/>
  <sheetViews>
    <sheetView zoomScale="78" workbookViewId="0">
      <selection activeCell="C21" sqref="C21:D21"/>
    </sheetView>
  </sheetViews>
  <sheetFormatPr defaultRowHeight="14.4" x14ac:dyDescent="0.3"/>
  <cols>
    <col min="1" max="1" width="25.6640625" customWidth="1"/>
    <col min="2" max="2" width="62.44140625" bestFit="1" customWidth="1"/>
    <col min="3" max="3" width="10.77734375" bestFit="1" customWidth="1"/>
    <col min="4" max="4" width="12" bestFit="1" customWidth="1"/>
    <col min="5" max="5" width="0" hidden="1" customWidth="1"/>
  </cols>
  <sheetData>
    <row r="1" spans="1:5" x14ac:dyDescent="0.3">
      <c r="A1" s="1" t="s">
        <v>3</v>
      </c>
      <c r="B1" s="1" t="s">
        <v>4</v>
      </c>
      <c r="C1" t="s">
        <v>54</v>
      </c>
      <c r="D1" t="s">
        <v>55</v>
      </c>
      <c r="E1" t="s">
        <v>14</v>
      </c>
    </row>
    <row r="2" spans="1:5" x14ac:dyDescent="0.3">
      <c r="A2" s="20" t="s">
        <v>0</v>
      </c>
      <c r="B2" s="20"/>
      <c r="C2" s="20"/>
      <c r="D2" s="20"/>
    </row>
    <row r="3" spans="1:5" x14ac:dyDescent="0.3">
      <c r="A3" t="s">
        <v>1</v>
      </c>
      <c r="B3" t="s">
        <v>88</v>
      </c>
      <c r="C3" s="1" t="s">
        <v>91</v>
      </c>
      <c r="D3" s="1" t="s">
        <v>57</v>
      </c>
    </row>
    <row r="4" spans="1:5" x14ac:dyDescent="0.3">
      <c r="A4" t="s">
        <v>85</v>
      </c>
      <c r="B4" t="s">
        <v>87</v>
      </c>
      <c r="C4" s="8" t="s">
        <v>57</v>
      </c>
      <c r="D4" s="1" t="s">
        <v>93</v>
      </c>
    </row>
    <row r="5" spans="1:5" x14ac:dyDescent="0.3">
      <c r="A5" t="s">
        <v>86</v>
      </c>
      <c r="B5" t="s">
        <v>89</v>
      </c>
      <c r="C5" s="1" t="s">
        <v>92</v>
      </c>
      <c r="D5" s="1" t="s">
        <v>117</v>
      </c>
    </row>
    <row r="6" spans="1:5" x14ac:dyDescent="0.3">
      <c r="A6" t="s">
        <v>2</v>
      </c>
      <c r="B6" t="s">
        <v>90</v>
      </c>
      <c r="C6" s="1" t="s">
        <v>94</v>
      </c>
      <c r="D6" s="14" t="s">
        <v>116</v>
      </c>
    </row>
    <row r="7" spans="1:5" x14ac:dyDescent="0.3">
      <c r="A7" t="s">
        <v>10</v>
      </c>
      <c r="B7" t="s">
        <v>95</v>
      </c>
      <c r="C7" s="1" t="s">
        <v>57</v>
      </c>
      <c r="D7" t="s">
        <v>56</v>
      </c>
      <c r="E7" t="s">
        <v>15</v>
      </c>
    </row>
    <row r="8" spans="1:5" x14ac:dyDescent="0.3">
      <c r="A8" s="20" t="s">
        <v>5</v>
      </c>
      <c r="B8" s="20"/>
      <c r="C8" s="20"/>
      <c r="D8" s="20"/>
    </row>
    <row r="9" spans="1:5" x14ac:dyDescent="0.3">
      <c r="A9" t="s">
        <v>6</v>
      </c>
      <c r="B9" t="s">
        <v>8</v>
      </c>
      <c r="C9" t="s">
        <v>59</v>
      </c>
      <c r="D9" t="s">
        <v>58</v>
      </c>
    </row>
    <row r="10" spans="1:5" x14ac:dyDescent="0.3">
      <c r="A10" t="s">
        <v>7</v>
      </c>
      <c r="B10" t="s">
        <v>104</v>
      </c>
      <c r="C10" t="s">
        <v>60</v>
      </c>
      <c r="D10" t="s">
        <v>61</v>
      </c>
    </row>
    <row r="11" spans="1:5" x14ac:dyDescent="0.3">
      <c r="A11" t="s">
        <v>9</v>
      </c>
      <c r="B11" t="s">
        <v>11</v>
      </c>
      <c r="C11" t="s">
        <v>64</v>
      </c>
      <c r="D11">
        <v>0</v>
      </c>
    </row>
    <row r="12" spans="1:5" x14ac:dyDescent="0.3">
      <c r="A12" t="s">
        <v>27</v>
      </c>
      <c r="B12" s="2" t="s">
        <v>96</v>
      </c>
      <c r="C12" t="s">
        <v>62</v>
      </c>
      <c r="D12" t="s">
        <v>63</v>
      </c>
    </row>
    <row r="13" spans="1:5" x14ac:dyDescent="0.3">
      <c r="A13" s="20" t="s">
        <v>12</v>
      </c>
      <c r="B13" s="20"/>
      <c r="C13" s="20"/>
      <c r="D13" s="20"/>
    </row>
    <row r="14" spans="1:5" x14ac:dyDescent="0.3">
      <c r="A14" t="s">
        <v>127</v>
      </c>
      <c r="B14" t="s">
        <v>100</v>
      </c>
      <c r="C14" s="21" t="s">
        <v>65</v>
      </c>
      <c r="D14" s="21"/>
      <c r="E14" t="s">
        <v>67</v>
      </c>
    </row>
    <row r="15" spans="1:5" x14ac:dyDescent="0.3">
      <c r="A15" t="s">
        <v>128</v>
      </c>
      <c r="B15" t="s">
        <v>99</v>
      </c>
      <c r="C15" s="21" t="s">
        <v>66</v>
      </c>
      <c r="D15" s="21"/>
    </row>
    <row r="16" spans="1:5" x14ac:dyDescent="0.3">
      <c r="A16" t="s">
        <v>13</v>
      </c>
      <c r="B16" t="s">
        <v>69</v>
      </c>
      <c r="C16" t="s">
        <v>26</v>
      </c>
      <c r="D16" t="s">
        <v>68</v>
      </c>
      <c r="E16" t="s">
        <v>16</v>
      </c>
    </row>
    <row r="17" spans="1:5" x14ac:dyDescent="0.3">
      <c r="A17" t="s">
        <v>17</v>
      </c>
      <c r="B17" t="s">
        <v>19</v>
      </c>
      <c r="C17" s="21" t="s">
        <v>19</v>
      </c>
      <c r="D17" s="21"/>
    </row>
    <row r="18" spans="1:5" x14ac:dyDescent="0.3">
      <c r="A18" t="s">
        <v>18</v>
      </c>
      <c r="B18" t="s">
        <v>70</v>
      </c>
      <c r="C18" s="21" t="s">
        <v>101</v>
      </c>
      <c r="D18" s="21"/>
    </row>
    <row r="19" spans="1:5" x14ac:dyDescent="0.3">
      <c r="A19" t="s">
        <v>20</v>
      </c>
      <c r="B19" t="s">
        <v>102</v>
      </c>
      <c r="C19" s="21" t="s">
        <v>71</v>
      </c>
      <c r="D19" s="21"/>
    </row>
    <row r="20" spans="1:5" x14ac:dyDescent="0.3">
      <c r="A20" t="s">
        <v>53</v>
      </c>
      <c r="B20" t="s">
        <v>52</v>
      </c>
      <c r="C20" s="21" t="s">
        <v>72</v>
      </c>
      <c r="D20" s="21"/>
    </row>
    <row r="21" spans="1:5" x14ac:dyDescent="0.3">
      <c r="A21" t="s">
        <v>42</v>
      </c>
      <c r="B21" t="s">
        <v>143</v>
      </c>
      <c r="C21" s="21" t="s">
        <v>73</v>
      </c>
      <c r="D21" s="21"/>
    </row>
    <row r="22" spans="1:5" x14ac:dyDescent="0.3">
      <c r="A22" t="s">
        <v>21</v>
      </c>
      <c r="B22" t="s">
        <v>22</v>
      </c>
      <c r="C22" t="s">
        <v>103</v>
      </c>
      <c r="D22" t="s">
        <v>103</v>
      </c>
    </row>
    <row r="23" spans="1:5" x14ac:dyDescent="0.3">
      <c r="A23" t="s">
        <v>23</v>
      </c>
      <c r="B23" t="s">
        <v>75</v>
      </c>
      <c r="C23" t="s">
        <v>24</v>
      </c>
      <c r="D23" t="s">
        <v>74</v>
      </c>
      <c r="E23" t="s">
        <v>16</v>
      </c>
    </row>
    <row r="24" spans="1:5" x14ac:dyDescent="0.3">
      <c r="A24" t="s">
        <v>25</v>
      </c>
      <c r="B24" t="s">
        <v>76</v>
      </c>
      <c r="C24" s="7">
        <v>150</v>
      </c>
      <c r="D24" t="s">
        <v>57</v>
      </c>
    </row>
  </sheetData>
  <mergeCells count="10">
    <mergeCell ref="A2:D2"/>
    <mergeCell ref="A8:D8"/>
    <mergeCell ref="A13:D13"/>
    <mergeCell ref="C21:D21"/>
    <mergeCell ref="C14:D14"/>
    <mergeCell ref="C15:D15"/>
    <mergeCell ref="C17:D17"/>
    <mergeCell ref="C18:D18"/>
    <mergeCell ref="C19:D19"/>
    <mergeCell ref="C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ED2D-F70A-4805-BF40-6D3BECB45326}">
  <dimension ref="A1:G29"/>
  <sheetViews>
    <sheetView tabSelected="1" zoomScale="86" workbookViewId="0">
      <pane ySplit="1" topLeftCell="A14" activePane="bottomLeft" state="frozen"/>
      <selection pane="bottomLeft" activeCell="A19" sqref="A19:A20"/>
    </sheetView>
  </sheetViews>
  <sheetFormatPr defaultRowHeight="14.4" x14ac:dyDescent="0.3"/>
  <cols>
    <col min="1" max="1" width="20.6640625" bestFit="1" customWidth="1"/>
    <col min="2" max="2" width="63.5546875" customWidth="1"/>
    <col min="3" max="3" width="67.21875" customWidth="1"/>
    <col min="4" max="4" width="0" hidden="1" customWidth="1"/>
    <col min="5" max="5" width="54.21875" customWidth="1"/>
    <col min="6" max="6" width="46.44140625" customWidth="1"/>
    <col min="7" max="7" width="44.5546875" customWidth="1"/>
  </cols>
  <sheetData>
    <row r="1" spans="1:7" x14ac:dyDescent="0.3">
      <c r="A1" s="1" t="s">
        <v>3</v>
      </c>
      <c r="B1" s="1" t="s">
        <v>107</v>
      </c>
      <c r="C1" s="1" t="s">
        <v>108</v>
      </c>
      <c r="D1" t="s">
        <v>14</v>
      </c>
    </row>
    <row r="2" spans="1:7" x14ac:dyDescent="0.3">
      <c r="A2" s="20" t="s">
        <v>38</v>
      </c>
      <c r="B2" s="20"/>
      <c r="C2" s="20"/>
    </row>
    <row r="3" spans="1:7" ht="102" customHeight="1" x14ac:dyDescent="0.3">
      <c r="A3" s="9" t="s">
        <v>1</v>
      </c>
      <c r="B3" s="9" t="s">
        <v>120</v>
      </c>
      <c r="C3" s="9" t="s">
        <v>124</v>
      </c>
      <c r="E3" s="9"/>
      <c r="F3" s="9"/>
    </row>
    <row r="4" spans="1:7" ht="73.8" customHeight="1" x14ac:dyDescent="0.3">
      <c r="A4" s="9" t="s">
        <v>85</v>
      </c>
      <c r="B4" s="9" t="s">
        <v>123</v>
      </c>
      <c r="C4" s="10" t="s">
        <v>125</v>
      </c>
    </row>
    <row r="5" spans="1:7" ht="72" x14ac:dyDescent="0.3">
      <c r="A5" s="9" t="s">
        <v>86</v>
      </c>
      <c r="B5" s="9" t="s">
        <v>121</v>
      </c>
      <c r="C5" s="9" t="s">
        <v>126</v>
      </c>
      <c r="E5" s="9"/>
    </row>
    <row r="6" spans="1:7" ht="85.8" customHeight="1" x14ac:dyDescent="0.3">
      <c r="A6" s="9" t="s">
        <v>2</v>
      </c>
      <c r="B6" s="17" t="s">
        <v>122</v>
      </c>
      <c r="C6" s="17" t="s">
        <v>133</v>
      </c>
      <c r="D6" s="12"/>
      <c r="E6" s="17"/>
    </row>
    <row r="7" spans="1:7" ht="19.2" customHeight="1" x14ac:dyDescent="0.3">
      <c r="A7" s="22" t="s">
        <v>130</v>
      </c>
      <c r="B7" s="22"/>
      <c r="C7" s="22"/>
    </row>
    <row r="8" spans="1:7" ht="28.8" x14ac:dyDescent="0.3">
      <c r="A8" s="9" t="s">
        <v>1</v>
      </c>
      <c r="B8" s="9" t="s">
        <v>134</v>
      </c>
      <c r="C8" s="9" t="s">
        <v>124</v>
      </c>
    </row>
    <row r="9" spans="1:7" ht="28.8" x14ac:dyDescent="0.3">
      <c r="A9" s="9" t="s">
        <v>85</v>
      </c>
      <c r="B9" s="9" t="s">
        <v>123</v>
      </c>
      <c r="C9" s="10" t="s">
        <v>131</v>
      </c>
      <c r="F9" s="2"/>
      <c r="G9" s="16"/>
    </row>
    <row r="10" spans="1:7" ht="28.8" x14ac:dyDescent="0.3">
      <c r="A10" s="9" t="s">
        <v>86</v>
      </c>
      <c r="B10" s="18" t="s">
        <v>135</v>
      </c>
      <c r="C10" s="9" t="s">
        <v>137</v>
      </c>
      <c r="E10" s="2"/>
      <c r="F10" s="11"/>
      <c r="G10" s="11"/>
    </row>
    <row r="11" spans="1:7" ht="28.8" x14ac:dyDescent="0.3">
      <c r="A11" s="9" t="s">
        <v>2</v>
      </c>
      <c r="B11" s="17" t="s">
        <v>136</v>
      </c>
      <c r="C11" s="17" t="s">
        <v>138</v>
      </c>
      <c r="E11" s="12"/>
    </row>
    <row r="12" spans="1:7" x14ac:dyDescent="0.3">
      <c r="A12" s="9" t="s">
        <v>10</v>
      </c>
      <c r="B12" s="9" t="s">
        <v>113</v>
      </c>
      <c r="C12" s="9" t="s">
        <v>132</v>
      </c>
    </row>
    <row r="13" spans="1:7" x14ac:dyDescent="0.3">
      <c r="A13" s="22" t="s">
        <v>5</v>
      </c>
      <c r="B13" s="22"/>
      <c r="C13" s="22"/>
    </row>
    <row r="14" spans="1:7" ht="43.2" x14ac:dyDescent="0.3">
      <c r="A14" s="9" t="s">
        <v>6</v>
      </c>
      <c r="B14" s="17" t="s">
        <v>154</v>
      </c>
      <c r="C14" s="17" t="s">
        <v>151</v>
      </c>
      <c r="D14" t="s">
        <v>67</v>
      </c>
    </row>
    <row r="15" spans="1:7" ht="86.4" x14ac:dyDescent="0.3">
      <c r="A15" s="9" t="s">
        <v>7</v>
      </c>
      <c r="B15" s="9" t="s">
        <v>153</v>
      </c>
      <c r="C15" s="17" t="s">
        <v>152</v>
      </c>
    </row>
    <row r="16" spans="1:7" ht="28.8" x14ac:dyDescent="0.3">
      <c r="A16" s="9" t="s">
        <v>9</v>
      </c>
      <c r="B16" s="9" t="s">
        <v>129</v>
      </c>
      <c r="C16" s="9" t="s">
        <v>110</v>
      </c>
      <c r="D16" t="s">
        <v>16</v>
      </c>
    </row>
    <row r="17" spans="1:4" ht="28.8" x14ac:dyDescent="0.3">
      <c r="A17" s="9" t="s">
        <v>27</v>
      </c>
      <c r="B17" s="9" t="s">
        <v>119</v>
      </c>
      <c r="C17" s="9" t="s">
        <v>118</v>
      </c>
    </row>
    <row r="18" spans="1:4" x14ac:dyDescent="0.3">
      <c r="A18" s="22" t="s">
        <v>12</v>
      </c>
      <c r="B18" s="22"/>
      <c r="C18" s="22"/>
    </row>
    <row r="19" spans="1:4" ht="28.8" x14ac:dyDescent="0.3">
      <c r="A19" s="9" t="s">
        <v>127</v>
      </c>
      <c r="B19" s="2" t="s">
        <v>148</v>
      </c>
      <c r="C19" s="9" t="s">
        <v>149</v>
      </c>
    </row>
    <row r="20" spans="1:4" ht="28.8" x14ac:dyDescent="0.3">
      <c r="A20" s="9" t="s">
        <v>128</v>
      </c>
      <c r="B20" t="s">
        <v>115</v>
      </c>
      <c r="C20" s="9" t="s">
        <v>110</v>
      </c>
    </row>
    <row r="21" spans="1:4" x14ac:dyDescent="0.3">
      <c r="A21" s="9" t="s">
        <v>13</v>
      </c>
      <c r="B21" s="12" t="s">
        <v>146</v>
      </c>
      <c r="C21" s="9" t="s">
        <v>147</v>
      </c>
    </row>
    <row r="22" spans="1:4" x14ac:dyDescent="0.3">
      <c r="A22" s="9" t="s">
        <v>17</v>
      </c>
      <c r="B22" t="s">
        <v>109</v>
      </c>
      <c r="C22" s="9" t="s">
        <v>109</v>
      </c>
    </row>
    <row r="23" spans="1:4" ht="28.8" x14ac:dyDescent="0.3">
      <c r="A23" s="9" t="s">
        <v>18</v>
      </c>
      <c r="B23" s="9" t="s">
        <v>150</v>
      </c>
      <c r="C23" s="9" t="s">
        <v>150</v>
      </c>
      <c r="D23" t="s">
        <v>16</v>
      </c>
    </row>
    <row r="24" spans="1:4" x14ac:dyDescent="0.3">
      <c r="A24" s="9" t="s">
        <v>20</v>
      </c>
      <c r="B24" t="s">
        <v>145</v>
      </c>
      <c r="C24" t="s">
        <v>145</v>
      </c>
    </row>
    <row r="25" spans="1:4" x14ac:dyDescent="0.3">
      <c r="A25" s="9" t="s">
        <v>53</v>
      </c>
      <c r="B25" s="9" t="s">
        <v>141</v>
      </c>
      <c r="C25" s="9" t="s">
        <v>142</v>
      </c>
    </row>
    <row r="26" spans="1:4" x14ac:dyDescent="0.3">
      <c r="A26" s="9" t="s">
        <v>42</v>
      </c>
      <c r="B26" t="s">
        <v>144</v>
      </c>
      <c r="C26" t="s">
        <v>144</v>
      </c>
    </row>
    <row r="27" spans="1:4" x14ac:dyDescent="0.3">
      <c r="A27" s="9" t="s">
        <v>21</v>
      </c>
      <c r="B27" s="9" t="s">
        <v>139</v>
      </c>
      <c r="C27" s="9" t="s">
        <v>139</v>
      </c>
    </row>
    <row r="28" spans="1:4" ht="28.8" x14ac:dyDescent="0.3">
      <c r="A28" s="9" t="s">
        <v>23</v>
      </c>
      <c r="B28" t="s">
        <v>140</v>
      </c>
      <c r="C28" t="s">
        <v>111</v>
      </c>
    </row>
    <row r="29" spans="1:4" x14ac:dyDescent="0.3">
      <c r="A29" s="9" t="s">
        <v>25</v>
      </c>
      <c r="B29" t="s">
        <v>114</v>
      </c>
      <c r="C29" t="s">
        <v>112</v>
      </c>
    </row>
  </sheetData>
  <mergeCells count="4">
    <mergeCell ref="A2:C2"/>
    <mergeCell ref="A13:C13"/>
    <mergeCell ref="A18:C18"/>
    <mergeCell ref="A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Table2_PB</vt:lpstr>
      <vt:lpstr>Table3_PAM</vt:lpstr>
      <vt:lpstr>Table1_Summary</vt:lpstr>
      <vt:lpstr>Budget Justification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Kurtin</dc:creator>
  <cp:lastModifiedBy>Anna Kurtin</cp:lastModifiedBy>
  <dcterms:created xsi:type="dcterms:W3CDTF">2024-08-07T15:19:26Z</dcterms:created>
  <dcterms:modified xsi:type="dcterms:W3CDTF">2025-02-22T18:10:59Z</dcterms:modified>
</cp:coreProperties>
</file>