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578" documentId="11_E60897F41BE170836B02CE998F75CCDC64E183C8" xr6:coauthVersionLast="47" xr6:coauthVersionMax="47" xr10:uidLastSave="{57F690F3-CC61-47F3-BE61-5CF41641F331}"/>
  <bookViews>
    <workbookView xWindow="240" yWindow="105" windowWidth="14805" windowHeight="8010" xr2:uid="{00000000-000D-0000-FFFF-FFFF00000000}"/>
  </bookViews>
  <sheets>
    <sheet name="FERRAMENTA" sheetId="1" r:id="rId1"/>
    <sheet name="co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0" i="1" l="1"/>
  <c r="B13" i="1"/>
  <c r="B34" i="1"/>
  <c r="B35" i="1"/>
  <c r="B36" i="1"/>
  <c r="B37" i="1"/>
  <c r="B38" i="1"/>
  <c r="B33" i="1"/>
  <c r="H3" i="2"/>
  <c r="G3" i="2"/>
  <c r="A9" i="2"/>
  <c r="A10" i="2"/>
  <c r="A8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2" i="2"/>
  <c r="C34" i="1"/>
  <c r="C35" i="1"/>
  <c r="C36" i="1"/>
  <c r="C37" i="1"/>
  <c r="C38" i="1"/>
  <c r="C33" i="1"/>
  <c r="C39" i="1" s="1"/>
  <c r="B19" i="1"/>
  <c r="B20" i="1"/>
  <c r="C27" i="1"/>
  <c r="C26" i="1"/>
  <c r="C25" i="1"/>
  <c r="C24" i="1"/>
  <c r="C23" i="1"/>
  <c r="B23" i="1"/>
  <c r="B24" i="1"/>
  <c r="B25" i="1"/>
  <c r="B27" i="1"/>
  <c r="B26" i="1"/>
</calcChain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<sst xmlns="http://schemas.openxmlformats.org/spreadsheetml/2006/main" count="69" uniqueCount="33">
  <si>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</si>
  <si>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</si>
  <si>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da carteira</t>
  </si>
  <si>
    <t>Sugestões de investimento (40%)</t>
  </si>
  <si>
    <t>INVESTIMENTO MENSAL</t>
  </si>
  <si>
    <t>Quanto investir mensalmente?</t>
  </si>
  <si>
    <t>Por quantos anos?</t>
  </si>
  <si>
    <t>Taxa mensal?</t>
  </si>
  <si>
    <t>Patrimônio final?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</si>
  <si>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</si>
  <si>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</si>
  <si>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</si>
  <si>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</si>
  <si>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</si>
  <si>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</si>
  <si>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</si>
  <si>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</si>
  <si>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</si>
  <si>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</si>
  <si>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INVESTIR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</si>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</sst>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$-416]\ * #,##0.00_-;\-[$R$-416]\ * #,##0.00_-;_-[$R$-416]\ * &quot;-&quot;??_-;_-@_-"/>
    <numFmt numFmtId="165" formatCode="[$R$-416]\ #,##0.00"/>
    <numFmt numFmtId="166" formatCode="[$R$-416]\ #,##0.00;[Red]\-[$R$-416]\ #,##0.00"/>
  </numFmts>
  <fonts count="14">
    <font>
      <sz val="11"/>
      <color theme="1"/>
      <name val="Calibri"/>
      <family val="2"/>
      <scheme val="minor"/>
    </font>
    <font>
      <sz val="20"/>
      <color rgb="FFFFFFFF"/>
      <name val="Calibri"/>
      <scheme val="minor"/>
    </font>
    <font>
      <sz val="13"/>
      <color theme="1"/>
      <name val="Calibri"/>
      <family val="2"/>
      <scheme val="minor"/>
    </font>
    <font>
      <b/>
      <sz val="14"/>
      <color rgb="FFFFFFFF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1"/>
      <color rgb="FF9C5700"/>
      <name val="Calibri"/>
      <scheme val="minor"/>
    </font>
    <font>
      <b/>
      <sz val="16"/>
      <color rgb="FFFFFFFF"/>
      <name val="Calibri"/>
      <scheme val="minor"/>
    </font>
    <font>
      <b/>
      <sz val="16"/>
      <color rgb="FF9C5700"/>
      <name val="Calibri"/>
      <scheme val="minor"/>
    </font>
    <font>
      <b/>
      <sz val="12"/>
      <color rgb="FFFFFFFF"/>
      <name val="Calibri"/>
      <scheme val="minor"/>
    </font>
    <font>
      <b/>
      <sz val="12"/>
      <color rgb="FF9C5700"/>
      <name val="Calibri"/>
      <scheme val="minor"/>
    </font>
    <font>
      <sz val="16"/>
      <color theme="1"/>
      <name val="Calibri"/>
      <family val="2"/>
      <scheme val="minor"/>
    </font>
    <font>
      <b/>
      <sz val="11"/>
      <color theme="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394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/>
      <right/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7" fillId="7" borderId="0" applyNumberFormat="0" applyBorder="0" applyAlignment="0" applyProtection="0"/>
    <xf numFmtId="0" fontId="13" fillId="8" borderId="9" applyNumberFormat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5" borderId="0" xfId="0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5" fillId="6" borderId="3" xfId="0" applyFont="1" applyFill="1" applyBorder="1"/>
    <xf numFmtId="0" fontId="11" fillId="7" borderId="3" xfId="1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4" fillId="6" borderId="3" xfId="0" applyFont="1" applyFill="1" applyBorder="1"/>
    <xf numFmtId="166" fontId="4" fillId="6" borderId="3" xfId="0" applyNumberFormat="1" applyFont="1" applyFill="1" applyBorder="1" applyAlignment="1">
      <alignment horizontal="center" vertical="center"/>
    </xf>
    <xf numFmtId="166" fontId="4" fillId="6" borderId="3" xfId="0" applyNumberFormat="1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0" fontId="0" fillId="6" borderId="0" xfId="0" applyFill="1"/>
    <xf numFmtId="165" fontId="4" fillId="6" borderId="0" xfId="0" applyNumberFormat="1" applyFont="1" applyFill="1" applyAlignment="1">
      <alignment vertical="center"/>
    </xf>
    <xf numFmtId="0" fontId="4" fillId="6" borderId="3" xfId="0" applyFont="1" applyFill="1" applyBorder="1" applyAlignment="1">
      <alignment horizontal="center"/>
    </xf>
    <xf numFmtId="10" fontId="4" fillId="6" borderId="3" xfId="0" applyNumberFormat="1" applyFont="1" applyFill="1" applyBorder="1" applyAlignment="1">
      <alignment horizontal="center"/>
    </xf>
    <xf numFmtId="165" fontId="4" fillId="6" borderId="3" xfId="0" applyNumberFormat="1" applyFont="1" applyFill="1" applyBorder="1" applyAlignment="1">
      <alignment vertical="center"/>
    </xf>
    <xf numFmtId="0" fontId="0" fillId="6" borderId="3" xfId="0" applyFill="1" applyBorder="1"/>
    <xf numFmtId="0" fontId="9" fillId="7" borderId="5" xfId="1" applyFont="1" applyBorder="1"/>
    <xf numFmtId="0" fontId="12" fillId="6" borderId="0" xfId="0" applyFont="1" applyFill="1"/>
    <xf numFmtId="0" fontId="4" fillId="6" borderId="0" xfId="0" applyFont="1" applyFill="1"/>
    <xf numFmtId="0" fontId="4" fillId="6" borderId="6" xfId="0" applyFont="1" applyFill="1" applyBorder="1" applyAlignment="1">
      <alignment horizontal="center"/>
    </xf>
    <xf numFmtId="0" fontId="9" fillId="7" borderId="5" xfId="1" applyFont="1" applyBorder="1" applyAlignment="1">
      <alignment horizontal="center"/>
    </xf>
    <xf numFmtId="0" fontId="9" fillId="7" borderId="3" xfId="1" applyFont="1" applyBorder="1" applyAlignment="1">
      <alignment horizontal="center"/>
    </xf>
    <xf numFmtId="0" fontId="13" fillId="8" borderId="9" xfId="2"/>
    <xf numFmtId="165" fontId="4" fillId="6" borderId="3" xfId="0" applyNumberFormat="1" applyFont="1" applyFill="1" applyBorder="1" applyAlignment="1">
      <alignment horizontal="center"/>
    </xf>
    <xf numFmtId="0" fontId="9" fillId="7" borderId="3" xfId="1" applyFont="1" applyBorder="1" applyAlignment="1">
      <alignment horizontal="center"/>
    </xf>
    <xf numFmtId="0" fontId="7" fillId="7" borderId="3" xfId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165" fontId="4" fillId="6" borderId="3" xfId="0" applyNumberFormat="1" applyFont="1" applyFill="1" applyBorder="1" applyAlignment="1">
      <alignment horizontal="center" vertical="center"/>
    </xf>
    <xf numFmtId="10" fontId="4" fillId="5" borderId="3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3">
    <cellStyle name="Check Cell" xfId="2" builtinId="23"/>
    <cellStyle name="Neutral" xfId="1" builtinId="28"/>
    <cellStyle name="Normal" xfId="0" builtinId="0"/>
  </cellStyles>
  <dxfs count="0"/>
  <tableStyles count="0" defaultTableStyle="TableStyleMedium2" defaultPivotStyle="PivotStyleMedium9"/>
  <colors>
    <mruColors>
      <color rgb="FF039444"/>
      <color rgb="FF58E6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FERRAMENTA!$B$32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AF-406C-8711-27A2C1485D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AF-406C-8711-27A2C1485D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AF-406C-8711-27A2C1485D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AF-406C-8711-27A2C1485D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AF-406C-8711-27A2C1485D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AF-406C-8711-27A2C1485D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FERRAMENTA!$A$33:$A$38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FERRAMENTA!$B$33:$B$38</c:f>
              <c:numCache>
                <c:formatCode>0.00%</c:formatCode>
                <c:ptCount val="6"/>
                <c:pt idx="0">
                  <c:v>0.2</c:v>
                </c:pt>
                <c:pt idx="1">
                  <c:v>0.25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B-4454-A236-6B257A4CA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1000125</xdr:colOff>
      <xdr:row>7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F05BB-E812-348F-8723-6FB40CE6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44000"/>
        <a:stretch>
          <a:fillRect/>
        </a:stretch>
      </xdr:blipFill>
      <xdr:spPr>
        <a:xfrm>
          <a:off x="0" y="0"/>
          <a:ext cx="6677025" cy="1514475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39</xdr:row>
      <xdr:rowOff>114300</xdr:rowOff>
    </xdr:from>
    <xdr:to>
      <xdr:col>2</xdr:col>
      <xdr:colOff>1009650</xdr:colOff>
      <xdr:row>54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0361E5-431D-3A37-184D-71FBBC2F91E3}"/>
            </a:ext>
            <a:ext uri="{147F2762-F138-4A5C-976F-8EAC2B608ADB}">
              <a16:predDERef xmlns:a16="http://schemas.microsoft.com/office/drawing/2014/main" pred="{2A1F05BB-E812-348F-8723-6FB40CE6F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showGridLines="0" tabSelected="1" topLeftCell="A23" workbookViewId="0">
      <selection activeCell="B29" sqref="B29:C29"/>
    </sheetView>
  </sheetViews>
  <sheetFormatPr defaultColWidth="0" defaultRowHeight="0" customHeight="1" zeroHeight="1"/>
  <cols>
    <col min="1" max="1" width="32.42578125" bestFit="1" customWidth="1"/>
    <col min="2" max="2" width="52.7109375" customWidth="1"/>
    <col min="3" max="3" width="15.28515625" style="2" bestFit="1" customWidth="1"/>
    <col min="4" max="8" width="9.140625" hidden="1" customWidth="1"/>
    <col min="9" max="11" width="9.140625" hidden="1"/>
  </cols>
  <sheetData>
    <row r="1" spans="1:4" ht="15"/>
    <row r="2" spans="1:4" ht="15"/>
    <row r="3" spans="1:4" ht="15"/>
    <row r="4" spans="1:4" ht="15"/>
    <row r="5" spans="1:4" ht="15"/>
    <row r="6" spans="1:4" ht="15"/>
    <row r="7" spans="1:4" ht="15"/>
    <row r="8" spans="1:4" ht="15"/>
    <row r="9" spans="1:4" ht="15"/>
    <row r="10" spans="1:4" ht="21">
      <c r="A10" s="36" t="s">
        <v>0</v>
      </c>
      <c r="B10" s="37"/>
      <c r="C10" s="38"/>
    </row>
    <row r="11" spans="1:4" ht="15.75">
      <c r="A11" s="6" t="s">
        <v>1</v>
      </c>
      <c r="B11" s="39">
        <v>5000</v>
      </c>
      <c r="C11" s="39"/>
    </row>
    <row r="12" spans="1:4" ht="15.75">
      <c r="A12" s="6" t="s">
        <v>2</v>
      </c>
      <c r="B12" s="41">
        <v>0.01</v>
      </c>
      <c r="C12" s="41"/>
    </row>
    <row r="13" spans="1:4" ht="15.75">
      <c r="A13" s="6" t="s">
        <v>3</v>
      </c>
      <c r="B13" s="40">
        <f>B11*40%</f>
        <v>2000</v>
      </c>
      <c r="C13" s="40"/>
    </row>
    <row r="14" spans="1:4" ht="17.25">
      <c r="A14" s="4"/>
      <c r="B14" s="5"/>
    </row>
    <row r="15" spans="1:4" ht="27.75" customHeight="1">
      <c r="A15" s="42" t="s">
        <v>4</v>
      </c>
      <c r="B15" s="43"/>
      <c r="C15" s="44"/>
      <c r="D15" s="3"/>
    </row>
    <row r="16" spans="1:4" s="1" customFormat="1" ht="17.25">
      <c r="A16" s="6" t="s">
        <v>5</v>
      </c>
      <c r="B16" s="32">
        <v>2000</v>
      </c>
      <c r="C16" s="32"/>
    </row>
    <row r="17" spans="1:3" s="1" customFormat="1" ht="17.25">
      <c r="A17" s="6" t="s">
        <v>6</v>
      </c>
      <c r="B17" s="33">
        <v>5</v>
      </c>
      <c r="C17" s="33"/>
    </row>
    <row r="18" spans="1:3" s="1" customFormat="1" ht="17.25">
      <c r="A18" s="6" t="s">
        <v>7</v>
      </c>
      <c r="B18" s="35">
        <v>0.01</v>
      </c>
      <c r="C18" s="35"/>
    </row>
    <row r="19" spans="1:3" s="1" customFormat="1" ht="17.25">
      <c r="A19" s="9" t="s">
        <v>8</v>
      </c>
      <c r="B19" s="34">
        <f>FV(B18, B17*12, -B16)</f>
        <v>163339.33971281827</v>
      </c>
      <c r="C19" s="34"/>
    </row>
    <row r="20" spans="1:3" s="1" customFormat="1" ht="17.25">
      <c r="A20" s="9" t="s">
        <v>9</v>
      </c>
      <c r="B20" s="34">
        <f>B19*$B$12</f>
        <v>1633.3933971281826</v>
      </c>
      <c r="C20" s="34"/>
    </row>
    <row r="21" spans="1:3" ht="15"/>
    <row r="22" spans="1:3" ht="26.25">
      <c r="A22" s="30" t="s">
        <v>10</v>
      </c>
      <c r="B22" s="31"/>
      <c r="C22" s="13" t="s">
        <v>11</v>
      </c>
    </row>
    <row r="23" spans="1:3" ht="15.75">
      <c r="A23" s="10" t="s">
        <v>12</v>
      </c>
      <c r="B23" s="11">
        <f>FV($B$18, 2*12, -$B$16)</f>
        <v>53946.929706382994</v>
      </c>
      <c r="C23" s="12">
        <f>FV($B$18, 2*12, -$B$16)*B12</f>
        <v>539.46929706382991</v>
      </c>
    </row>
    <row r="24" spans="1:3" ht="15.75">
      <c r="A24" s="10" t="s">
        <v>13</v>
      </c>
      <c r="B24" s="11">
        <f>FV($B$18, 5*12, -$B$16)</f>
        <v>163339.33971281827</v>
      </c>
      <c r="C24" s="12">
        <f>FV($B$18, 5*12, -$B$16)*B12</f>
        <v>1633.3933971281826</v>
      </c>
    </row>
    <row r="25" spans="1:3" ht="15.75">
      <c r="A25" s="10" t="s">
        <v>14</v>
      </c>
      <c r="B25" s="11">
        <f>FV($B$18, 10*12, -$B$16)</f>
        <v>460077.37891473394</v>
      </c>
      <c r="C25" s="12">
        <f>FV($B$18, 10*12, -$B$16)*B12</f>
        <v>4600.7737891473398</v>
      </c>
    </row>
    <row r="26" spans="1:3" ht="15.75">
      <c r="A26" s="10" t="s">
        <v>15</v>
      </c>
      <c r="B26" s="11">
        <f>FV($B$18, 20*12, -$B$16)</f>
        <v>1978510.730774726</v>
      </c>
      <c r="C26" s="12">
        <f>FV($B$18, 20*12, -$B$16)*B12</f>
        <v>19785.107307747261</v>
      </c>
    </row>
    <row r="27" spans="1:3" ht="15.75">
      <c r="A27" s="10" t="s">
        <v>16</v>
      </c>
      <c r="B27" s="11">
        <f>FV($B$18, 30*12, -$B$16)</f>
        <v>6989928.2655370124</v>
      </c>
      <c r="C27" s="12">
        <f>FV($B$18, 30*12, -$B$16)*B12</f>
        <v>69899.282655370131</v>
      </c>
    </row>
    <row r="28" spans="1:3" ht="15"/>
    <row r="29" spans="1:3" ht="21">
      <c r="A29" s="25" t="s">
        <v>17</v>
      </c>
      <c r="B29" s="28" t="s">
        <v>18</v>
      </c>
      <c r="C29" s="29"/>
    </row>
    <row r="30" spans="1:3" ht="15.75">
      <c r="A30" s="7" t="s">
        <v>19</v>
      </c>
      <c r="B30" s="27">
        <f>B16</f>
        <v>2000</v>
      </c>
      <c r="C30" s="27"/>
    </row>
    <row r="31" spans="1:3" ht="15"/>
    <row r="32" spans="1:3" ht="21">
      <c r="A32" s="25" t="s">
        <v>20</v>
      </c>
      <c r="B32" s="25" t="s">
        <v>21</v>
      </c>
      <c r="C32" s="8" t="s">
        <v>22</v>
      </c>
    </row>
    <row r="33" spans="1:3" ht="15.75">
      <c r="A33" s="16" t="s">
        <v>23</v>
      </c>
      <c r="B33" s="17">
        <f>VLOOKUP($B$29&amp;"-"&amp;A33, com!$A:$D, 4, FALSE)</f>
        <v>0.2</v>
      </c>
      <c r="C33" s="18">
        <f>B33*$B$16</f>
        <v>400</v>
      </c>
    </row>
    <row r="34" spans="1:3" ht="15.75">
      <c r="A34" s="16" t="s">
        <v>24</v>
      </c>
      <c r="B34" s="17">
        <f>VLOOKUP($B$29&amp;"-"&amp;A34, com!$A:$D, 4, FALSE)</f>
        <v>0.25</v>
      </c>
      <c r="C34" s="18">
        <f t="shared" ref="C34:C38" si="0">B34*$B$16</f>
        <v>500</v>
      </c>
    </row>
    <row r="35" spans="1:3" ht="15.75">
      <c r="A35" s="16" t="s">
        <v>25</v>
      </c>
      <c r="B35" s="17">
        <f>VLOOKUP($B$29&amp;"-"&amp;A35, com!$A:$D, 4, FALSE)</f>
        <v>0.1</v>
      </c>
      <c r="C35" s="18">
        <f t="shared" si="0"/>
        <v>200</v>
      </c>
    </row>
    <row r="36" spans="1:3" ht="15.75">
      <c r="A36" s="16" t="s">
        <v>26</v>
      </c>
      <c r="B36" s="17">
        <f>VLOOKUP($B$29&amp;"-"&amp;A36, com!$A:$D, 4, FALSE)</f>
        <v>0.1</v>
      </c>
      <c r="C36" s="18">
        <f t="shared" si="0"/>
        <v>200</v>
      </c>
    </row>
    <row r="37" spans="1:3" ht="15.75">
      <c r="A37" s="16" t="s">
        <v>27</v>
      </c>
      <c r="B37" s="17">
        <f>VLOOKUP($B$29&amp;"-"&amp;A37, com!$A:$D, 4, FALSE)</f>
        <v>0.2</v>
      </c>
      <c r="C37" s="18">
        <f t="shared" si="0"/>
        <v>400</v>
      </c>
    </row>
    <row r="38" spans="1:3" ht="15.75">
      <c r="A38" s="16" t="s">
        <v>28</v>
      </c>
      <c r="B38" s="17">
        <f>VLOOKUP($B$29&amp;"-"&amp;A38, com!$A:$D, 4, FALSE)</f>
        <v>0.15</v>
      </c>
      <c r="C38" s="18">
        <f t="shared" si="0"/>
        <v>300</v>
      </c>
    </row>
    <row r="39" spans="1:3" ht="15.75">
      <c r="A39" s="14"/>
      <c r="B39" s="14"/>
      <c r="C39" s="15">
        <f>SUM(C33:C38)</f>
        <v>2000</v>
      </c>
    </row>
    <row r="40" spans="1:3" ht="15"/>
    <row r="41" spans="1:3" ht="15"/>
    <row r="42" spans="1:3" ht="15"/>
    <row r="43" spans="1:3" ht="15"/>
    <row r="44" spans="1:3" ht="15"/>
    <row r="45" spans="1:3" ht="15"/>
    <row r="46" spans="1:3" ht="15"/>
    <row r="47" spans="1:3" ht="15"/>
    <row r="48" spans="1:3" ht="15"/>
    <row r="49" ht="15"/>
    <row r="50" ht="15"/>
    <row r="51" ht="15"/>
    <row r="52" ht="15"/>
    <row r="53" ht="15"/>
    <row r="54" ht="15"/>
    <row r="55" ht="15"/>
  </sheetData>
  <mergeCells count="13">
    <mergeCell ref="A10:C10"/>
    <mergeCell ref="B11:C11"/>
    <mergeCell ref="B13:C13"/>
    <mergeCell ref="B12:C12"/>
    <mergeCell ref="A15:C15"/>
    <mergeCell ref="B30:C30"/>
    <mergeCell ref="B29:C29"/>
    <mergeCell ref="A22:B22"/>
    <mergeCell ref="B16:C16"/>
    <mergeCell ref="B17:C17"/>
    <mergeCell ref="B19:C19"/>
    <mergeCell ref="B18:C18"/>
    <mergeCell ref="B20:C20"/>
  </mergeCells>
  <dataValidations count="1">
    <dataValidation type="list" allowBlank="1" showInputMessage="1" showErrorMessage="1" sqref="B29" xr:uid="{9BACE203-7C68-4869-A125-C2FC451717CC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0A39-50FB-4C85-82D0-38EA64BDA9B0}">
  <dimension ref="A1:H19"/>
  <sheetViews>
    <sheetView workbookViewId="0">
      <selection activeCell="H3" sqref="H3"/>
    </sheetView>
  </sheetViews>
  <sheetFormatPr defaultRowHeight="15"/>
  <cols>
    <col min="1" max="1" width="36" bestFit="1" customWidth="1"/>
    <col min="2" max="2" width="14.7109375" bestFit="1" customWidth="1"/>
    <col min="3" max="3" width="20.42578125" bestFit="1" customWidth="1"/>
    <col min="4" max="4" width="31.85546875" bestFit="1" customWidth="1"/>
    <col min="7" max="7" width="20" bestFit="1" customWidth="1"/>
  </cols>
  <sheetData>
    <row r="1" spans="1:8" ht="21">
      <c r="A1" s="21" t="s">
        <v>29</v>
      </c>
      <c r="B1" s="20" t="s">
        <v>17</v>
      </c>
      <c r="C1" s="25" t="s">
        <v>20</v>
      </c>
      <c r="D1" s="24" t="s">
        <v>30</v>
      </c>
    </row>
    <row r="2" spans="1:8" ht="15.75">
      <c r="A2" s="22" t="str">
        <f>B2&amp;"-"&amp;C2</f>
        <v>CONSERVADOR-PAPEL</v>
      </c>
      <c r="B2" s="19" t="s">
        <v>31</v>
      </c>
      <c r="C2" s="23" t="s">
        <v>23</v>
      </c>
      <c r="D2" s="17">
        <v>0.5</v>
      </c>
    </row>
    <row r="3" spans="1:8" ht="15.75">
      <c r="A3" s="22" t="str">
        <f>B3&amp;"-"&amp;C3</f>
        <v>CONSERVADOR-TIJOLO</v>
      </c>
      <c r="B3" s="19" t="s">
        <v>31</v>
      </c>
      <c r="C3" s="23" t="s">
        <v>24</v>
      </c>
      <c r="D3" s="17">
        <v>0.3</v>
      </c>
      <c r="G3" s="22" t="str">
        <f>$B$9&amp;"-"&amp;$C$9</f>
        <v>MODERADO-TIJOLO</v>
      </c>
      <c r="H3" s="26">
        <f>VLOOKUP(G3, $A:$D, 4, FALSE)</f>
        <v>0.3</v>
      </c>
    </row>
    <row r="4" spans="1:8" ht="15.75">
      <c r="A4" s="22" t="str">
        <f>B4&amp;"-"&amp;C4</f>
        <v>CONSERVADOR-HÍBRIDOS</v>
      </c>
      <c r="B4" s="19" t="s">
        <v>31</v>
      </c>
      <c r="C4" s="23" t="s">
        <v>25</v>
      </c>
      <c r="D4" s="17">
        <v>0.1</v>
      </c>
    </row>
    <row r="5" spans="1:8" ht="15.75">
      <c r="A5" s="22" t="str">
        <f>B5&amp;"-"&amp;C5</f>
        <v>CONSERVADOR-FOFs</v>
      </c>
      <c r="B5" s="19" t="s">
        <v>31</v>
      </c>
      <c r="C5" s="23" t="s">
        <v>26</v>
      </c>
      <c r="D5" s="17">
        <v>0.1</v>
      </c>
    </row>
    <row r="6" spans="1:8" ht="15.75">
      <c r="A6" s="22" t="str">
        <f>B6&amp;"-"&amp;C6</f>
        <v>CONSERVADOR-DESENVOLVIMENTO</v>
      </c>
      <c r="B6" s="19" t="s">
        <v>31</v>
      </c>
      <c r="C6" s="23" t="s">
        <v>27</v>
      </c>
      <c r="D6" s="17">
        <v>0</v>
      </c>
    </row>
    <row r="7" spans="1:8" ht="15.75">
      <c r="A7" s="22" t="str">
        <f>B7&amp;"-"&amp;C7</f>
        <v>CONSERVADOR-HOTELARIAS</v>
      </c>
      <c r="B7" s="19" t="s">
        <v>31</v>
      </c>
      <c r="C7" s="23" t="s">
        <v>28</v>
      </c>
      <c r="D7" s="17">
        <v>0</v>
      </c>
    </row>
    <row r="8" spans="1:8" ht="15.75">
      <c r="A8" s="22" t="str">
        <f>B8&amp;"-"&amp;C8</f>
        <v>MODERADO-PAPEL</v>
      </c>
      <c r="B8" s="19" t="s">
        <v>32</v>
      </c>
      <c r="C8" s="23" t="s">
        <v>23</v>
      </c>
      <c r="D8" s="17">
        <v>0.3</v>
      </c>
    </row>
    <row r="9" spans="1:8" ht="15.75">
      <c r="A9" s="22" t="str">
        <f>$B$9&amp;"-"&amp;$C$9</f>
        <v>MODERADO-TIJOLO</v>
      </c>
      <c r="B9" s="19" t="s">
        <v>32</v>
      </c>
      <c r="C9" s="23" t="s">
        <v>24</v>
      </c>
      <c r="D9" s="17">
        <v>0.3</v>
      </c>
    </row>
    <row r="10" spans="1:8" ht="15.75">
      <c r="A10" s="22" t="str">
        <f>B10&amp;"-"&amp;C10</f>
        <v>MODERADO-HÍBRIDOS</v>
      </c>
      <c r="B10" s="19" t="s">
        <v>32</v>
      </c>
      <c r="C10" s="23" t="s">
        <v>25</v>
      </c>
      <c r="D10" s="17">
        <v>0.15</v>
      </c>
    </row>
    <row r="11" spans="1:8" ht="15.75">
      <c r="A11" s="22" t="str">
        <f>B11&amp;"-"&amp;C11</f>
        <v>MODERADO-FOFs</v>
      </c>
      <c r="B11" s="19" t="s">
        <v>32</v>
      </c>
      <c r="C11" s="23" t="s">
        <v>26</v>
      </c>
      <c r="D11" s="17">
        <v>0.1</v>
      </c>
    </row>
    <row r="12" spans="1:8" ht="15.75">
      <c r="A12" s="22" t="str">
        <f>B12&amp;"-"&amp;C12</f>
        <v>MODERADO-DESENVOLVIMENTO</v>
      </c>
      <c r="B12" s="19" t="s">
        <v>32</v>
      </c>
      <c r="C12" s="23" t="s">
        <v>27</v>
      </c>
      <c r="D12" s="17">
        <v>0.1</v>
      </c>
    </row>
    <row r="13" spans="1:8" ht="15.75">
      <c r="A13" s="22" t="str">
        <f>B13&amp;"-"&amp;C13</f>
        <v>MODERADO-HOTELARIAS</v>
      </c>
      <c r="B13" s="19" t="s">
        <v>32</v>
      </c>
      <c r="C13" s="23" t="s">
        <v>28</v>
      </c>
      <c r="D13" s="17">
        <v>0.05</v>
      </c>
    </row>
    <row r="14" spans="1:8" ht="15.75">
      <c r="A14" s="22" t="str">
        <f>B14&amp;"-"&amp;C14</f>
        <v>AGRESSIVO-PAPEL</v>
      </c>
      <c r="B14" s="19" t="s">
        <v>18</v>
      </c>
      <c r="C14" s="23" t="s">
        <v>23</v>
      </c>
      <c r="D14" s="17">
        <v>0.2</v>
      </c>
    </row>
    <row r="15" spans="1:8" ht="15.75">
      <c r="A15" s="22" t="str">
        <f>B15&amp;"-"&amp;C15</f>
        <v>AGRESSIVO-TIJOLO</v>
      </c>
      <c r="B15" s="19" t="s">
        <v>18</v>
      </c>
      <c r="C15" s="23" t="s">
        <v>24</v>
      </c>
      <c r="D15" s="17">
        <v>0.25</v>
      </c>
    </row>
    <row r="16" spans="1:8" ht="15.75">
      <c r="A16" s="22" t="str">
        <f>B16&amp;"-"&amp;C16</f>
        <v>AGRESSIVO-HÍBRIDOS</v>
      </c>
      <c r="B16" s="19" t="s">
        <v>18</v>
      </c>
      <c r="C16" s="23" t="s">
        <v>25</v>
      </c>
      <c r="D16" s="17">
        <v>0.1</v>
      </c>
    </row>
    <row r="17" spans="1:4" ht="15.75">
      <c r="A17" s="22" t="str">
        <f>B17&amp;"-"&amp;C17</f>
        <v>AGRESSIVO-FOFs</v>
      </c>
      <c r="B17" s="19" t="s">
        <v>18</v>
      </c>
      <c r="C17" s="23" t="s">
        <v>26</v>
      </c>
      <c r="D17" s="17">
        <v>0.1</v>
      </c>
    </row>
    <row r="18" spans="1:4" ht="15.75">
      <c r="A18" s="22" t="str">
        <f>B18&amp;"-"&amp;C18</f>
        <v>AGRESSIVO-DESENVOLVIMENTO</v>
      </c>
      <c r="B18" s="19" t="s">
        <v>18</v>
      </c>
      <c r="C18" s="23" t="s">
        <v>27</v>
      </c>
      <c r="D18" s="17">
        <v>0.2</v>
      </c>
    </row>
    <row r="19" spans="1:4" ht="15.75">
      <c r="A19" s="22" t="str">
        <f>B19&amp;"-"&amp;C19</f>
        <v>AGRESSIVO-HOTELARIAS</v>
      </c>
      <c r="B19" s="19" t="s">
        <v>18</v>
      </c>
      <c r="C19" s="23" t="s">
        <v>28</v>
      </c>
      <c r="D19" s="17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 Lima</cp:lastModifiedBy>
  <cp:revision/>
  <dcterms:created xsi:type="dcterms:W3CDTF">2026-08-23T20:36:13Z</dcterms:created>
  <dcterms:modified xsi:type="dcterms:W3CDTF">2026-08-24T13:48:57Z</dcterms:modified>
  <cp:category/>
  <cp:contentStatus/>
</cp:coreProperties>
</file>