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MacFarlane/Library/Mobile Documents/com~apple~CloudDocs/MobileDocuments/com~apple~CloudDocs/Documents/BASS/mice-behavioral/"/>
    </mc:Choice>
  </mc:AlternateContent>
  <xr:revisionPtr revIDLastSave="0" documentId="13_ncr:1_{B10A2B4D-4568-7F46-8685-788491BD0689}" xr6:coauthVersionLast="47" xr6:coauthVersionMax="47" xr10:uidLastSave="{00000000-0000-0000-0000-000000000000}"/>
  <bookViews>
    <workbookView xWindow="240" yWindow="460" windowWidth="19760" windowHeight="12520" firstSheet="3" activeTab="3" xr2:uid="{00000000-000D-0000-FFFF-FFFF00000000}"/>
  </bookViews>
  <sheets>
    <sheet name="Master" sheetId="9" r:id="rId1"/>
    <sheet name="Concatenated_all_data" sheetId="24" r:id="rId2"/>
    <sheet name="CVN_20abb15" sheetId="43" r:id="rId3"/>
    <sheet name="18ABB11_readable02.22.22_BJ_Cor" sheetId="44" r:id="rId4"/>
    <sheet name="APOE22" sheetId="37" r:id="rId5"/>
    <sheet name="APOE33" sheetId="38" r:id="rId6"/>
    <sheet name="APOE44" sheetId="36" r:id="rId7"/>
    <sheet name="APOE2HN" sheetId="39" r:id="rId8"/>
    <sheet name="APOE3HN" sheetId="40" r:id="rId9"/>
    <sheet name="APOE4HN" sheetId="41" r:id="rId10"/>
    <sheet name="All_Cohorts_V2" sheetId="13" r:id="rId11"/>
    <sheet name="QCLAB_AD_mice" sheetId="17" r:id="rId12"/>
    <sheet name="CTRL_18MnthCohort1_10_26_20" sheetId="7" r:id="rId13"/>
    <sheet name="HFD_Cohort1_10_5_20" sheetId="8" r:id="rId14"/>
    <sheet name="January_Mixed_Cohort HFD+HFCTRL" sheetId="10" r:id="rId15"/>
    <sheet name="CTRL_12MnthCohort2_2_1_21" sheetId="3" r:id="rId16"/>
    <sheet name="CTRL_12MnthCohort3_2_22_21" sheetId="1" r:id="rId17"/>
    <sheet name="CTRL_12_18MnthCohort__5_3_21" sheetId="4" r:id="rId18"/>
    <sheet name="March_Mixed_Cohort HFD+HFCTRL" sheetId="11" r:id="rId19"/>
    <sheet name="August_Mixed_Cohort HFD+CTRL" sheetId="18" r:id="rId20"/>
    <sheet name="September_Mixed_Cohort_HFD_CTRL" sheetId="21" r:id="rId21"/>
    <sheet name="October_Mixed_Cohort_HFD_CTRL" sheetId="20" r:id="rId22"/>
    <sheet name="MRI_Schedule_Nov_2021" sheetId="28" r:id="rId23"/>
    <sheet name="November_Mixed_Cohort" sheetId="23" r:id="rId24"/>
    <sheet name="RNA" sheetId="34" r:id="rId25"/>
    <sheet name="KO " sheetId="22" r:id="rId26"/>
    <sheet name="Jan_2022_Mixed" sheetId="26" r:id="rId27"/>
    <sheet name="Feb_2022_18MnthCtrl+HFD" sheetId="27" r:id="rId28"/>
    <sheet name="March_2022_18moCTRL" sheetId="31" r:id="rId29"/>
    <sheet name="April_2022_12moHFD" sheetId="30" r:id="rId30"/>
    <sheet name="May22_18moHFD" sheetId="42" r:id="rId31"/>
    <sheet name="June_2022_18MoCtrl+HFD" sheetId="32" r:id="rId32"/>
    <sheet name="July_22" sheetId="33" r:id="rId33"/>
    <sheet name="MASTER_AB" sheetId="15" r:id="rId34"/>
  </sheets>
  <definedNames>
    <definedName name="_xlnm._FilterDatabase" localSheetId="14" hidden="1">'January_Mixed_Cohort HFD+HFCTRL'!$A$1:$AV$39</definedName>
    <definedName name="_xlnm.Print_Area" localSheetId="29">April_2022_12moHFD!$A$1:$L$15</definedName>
    <definedName name="_xlnm.Print_Area" localSheetId="27">'Feb_2022_18MnthCtrl+HFD'!$A$1:$L$28</definedName>
    <definedName name="_xlnm.Print_Area" localSheetId="26">Jan_2022_Mixed!$A$1:$L$16</definedName>
    <definedName name="_xlnm.Print_Area" localSheetId="0">Master!$O$2:$Y$57</definedName>
    <definedName name="_xlnm.Print_Area" localSheetId="30">May22_18moHFD!$A$1:$M$19</definedName>
    <definedName name="_xlnm.Print_Area" localSheetId="22">MRI_Schedule_Nov_2021!$A$1:$Q$49</definedName>
    <definedName name="_xlnm.Print_Area" localSheetId="23">November_Mixed_Cohort!$A$1:$P$29</definedName>
    <definedName name="_xlnm.Print_Area" localSheetId="24">RNA!$B$2:$U$64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0" i="44" l="1"/>
  <c r="N289" i="44"/>
  <c r="N288" i="44"/>
  <c r="N287" i="44"/>
  <c r="N286" i="44"/>
  <c r="N285" i="44"/>
  <c r="N284" i="44"/>
  <c r="N283" i="44"/>
  <c r="N282" i="44"/>
  <c r="N281" i="44"/>
  <c r="N280" i="44"/>
  <c r="N279" i="44"/>
  <c r="L290" i="44"/>
  <c r="L289" i="44"/>
  <c r="L288" i="44"/>
  <c r="L287" i="44"/>
  <c r="L286" i="44"/>
  <c r="L285" i="44"/>
  <c r="L284" i="44"/>
  <c r="L283" i="44"/>
  <c r="L282" i="44"/>
  <c r="L281" i="44"/>
  <c r="L280" i="44"/>
  <c r="L279" i="44"/>
  <c r="N278" i="44"/>
  <c r="L278" i="44"/>
  <c r="N277" i="44"/>
  <c r="L277" i="44"/>
  <c r="N276" i="44"/>
  <c r="L276" i="44"/>
  <c r="N275" i="44"/>
  <c r="L275" i="44"/>
  <c r="N274" i="44"/>
  <c r="L274" i="44"/>
  <c r="N273" i="44"/>
  <c r="L273" i="44"/>
  <c r="N272" i="44"/>
  <c r="L272" i="44"/>
  <c r="N271" i="44"/>
  <c r="L271" i="44"/>
  <c r="N270" i="44"/>
  <c r="L270" i="44"/>
  <c r="N269" i="44"/>
  <c r="L269" i="44"/>
  <c r="N268" i="44"/>
  <c r="L268" i="44"/>
  <c r="N267" i="44"/>
  <c r="L267" i="44"/>
  <c r="N266" i="44"/>
  <c r="L266" i="44"/>
  <c r="N265" i="44"/>
  <c r="L265" i="44"/>
  <c r="N264" i="44"/>
  <c r="L264" i="44"/>
  <c r="N263" i="44"/>
  <c r="L263" i="44"/>
  <c r="N262" i="44"/>
  <c r="L262" i="44"/>
  <c r="N261" i="44"/>
  <c r="L261" i="44"/>
  <c r="N260" i="44"/>
  <c r="L260" i="44"/>
  <c r="N259" i="44"/>
  <c r="L259" i="44"/>
  <c r="N258" i="44"/>
  <c r="L258" i="44"/>
  <c r="N257" i="44"/>
  <c r="L257" i="44"/>
  <c r="N256" i="44"/>
  <c r="N255" i="44"/>
  <c r="N254" i="44"/>
  <c r="N253" i="44"/>
  <c r="N252" i="44"/>
  <c r="N251" i="44"/>
  <c r="N250" i="44"/>
  <c r="N249" i="44"/>
  <c r="N248" i="44"/>
  <c r="N247" i="44"/>
  <c r="N246" i="44"/>
  <c r="N245" i="44"/>
  <c r="N244" i="44"/>
  <c r="N240" i="44"/>
  <c r="N238" i="44"/>
  <c r="N233" i="44"/>
  <c r="N232" i="44"/>
  <c r="N231" i="44"/>
  <c r="N239" i="44"/>
  <c r="N237" i="44"/>
  <c r="N236" i="44"/>
  <c r="N230" i="44"/>
  <c r="N229" i="44"/>
  <c r="N228" i="44"/>
  <c r="N227" i="44"/>
  <c r="N226" i="44"/>
  <c r="N225" i="44"/>
  <c r="N224" i="44"/>
  <c r="N223" i="44"/>
  <c r="N222" i="44"/>
  <c r="N221" i="44"/>
  <c r="N220" i="44"/>
  <c r="N219" i="44"/>
  <c r="N218" i="44"/>
  <c r="N217" i="44"/>
  <c r="N216" i="44"/>
  <c r="N205" i="44"/>
  <c r="N204" i="44"/>
  <c r="N203" i="44"/>
  <c r="N202" i="44"/>
  <c r="N201" i="44"/>
  <c r="N200" i="44"/>
  <c r="N199" i="44"/>
  <c r="N198" i="44"/>
  <c r="N197" i="44"/>
  <c r="N196" i="44"/>
  <c r="N195" i="44"/>
  <c r="N194" i="44"/>
  <c r="N193" i="44"/>
  <c r="N192" i="44"/>
  <c r="N191" i="44"/>
  <c r="N190" i="44"/>
  <c r="N189" i="44"/>
  <c r="N188" i="44"/>
  <c r="N187" i="44"/>
  <c r="N186" i="44"/>
  <c r="N185" i="44"/>
  <c r="N184" i="44"/>
  <c r="N183" i="44"/>
  <c r="N182" i="44"/>
  <c r="N181" i="44"/>
  <c r="N180" i="44"/>
  <c r="N78" i="44"/>
  <c r="N77" i="44"/>
  <c r="N75" i="44"/>
  <c r="N74" i="44"/>
  <c r="N242" i="44"/>
  <c r="N241" i="44"/>
  <c r="N243" i="44"/>
  <c r="I33" i="34"/>
  <c r="H33" i="34" s="1"/>
  <c r="N19" i="34"/>
  <c r="S76" i="34"/>
  <c r="T76" i="34" s="1"/>
  <c r="S75" i="34"/>
  <c r="T75" i="34" s="1"/>
  <c r="S74" i="34"/>
  <c r="T74" i="34" s="1"/>
  <c r="S73" i="34"/>
  <c r="T73" i="34" s="1"/>
  <c r="S72" i="34"/>
  <c r="T72" i="34" s="1"/>
  <c r="F19" i="9"/>
  <c r="I14" i="34"/>
  <c r="J14" i="34" s="1"/>
  <c r="H14" i="34"/>
  <c r="I13" i="34"/>
  <c r="J13" i="34" s="1"/>
  <c r="H13" i="34"/>
  <c r="I12" i="34"/>
  <c r="J12" i="34" s="1"/>
  <c r="H12" i="34"/>
  <c r="S102" i="34"/>
  <c r="T102" i="34" s="1"/>
  <c r="S101" i="34"/>
  <c r="T101" i="34" s="1"/>
  <c r="S100" i="34"/>
  <c r="T100" i="34" s="1"/>
  <c r="S99" i="34"/>
  <c r="T99" i="34" s="1"/>
  <c r="O315" i="24"/>
  <c r="L315" i="24"/>
  <c r="M315" i="24" s="1"/>
  <c r="K315" i="24"/>
  <c r="O314" i="24"/>
  <c r="L314" i="24"/>
  <c r="M314" i="24" s="1"/>
  <c r="K314" i="24"/>
  <c r="O313" i="24"/>
  <c r="L313" i="24"/>
  <c r="M313" i="24" s="1"/>
  <c r="K313" i="24"/>
  <c r="O312" i="24"/>
  <c r="L312" i="24"/>
  <c r="M312" i="24" s="1"/>
  <c r="K312" i="24"/>
  <c r="O311" i="24"/>
  <c r="L311" i="24"/>
  <c r="M311" i="24" s="1"/>
  <c r="K311" i="24"/>
  <c r="O310" i="24"/>
  <c r="L310" i="24"/>
  <c r="M310" i="24" s="1"/>
  <c r="K310" i="24"/>
  <c r="O309" i="24"/>
  <c r="L309" i="24"/>
  <c r="M309" i="24" s="1"/>
  <c r="K309" i="24"/>
  <c r="O308" i="24"/>
  <c r="L308" i="24"/>
  <c r="M308" i="24" s="1"/>
  <c r="K308" i="24"/>
  <c r="O307" i="24"/>
  <c r="L307" i="24"/>
  <c r="M307" i="24" s="1"/>
  <c r="K307" i="24"/>
  <c r="O306" i="24"/>
  <c r="L306" i="24"/>
  <c r="M306" i="24" s="1"/>
  <c r="K306" i="24"/>
  <c r="I102" i="34"/>
  <c r="J102" i="34" s="1"/>
  <c r="H102" i="34"/>
  <c r="I101" i="34"/>
  <c r="J101" i="34" s="1"/>
  <c r="H101" i="34"/>
  <c r="I100" i="34"/>
  <c r="J100" i="34" s="1"/>
  <c r="H100" i="34"/>
  <c r="I99" i="34"/>
  <c r="J99" i="34" s="1"/>
  <c r="H99" i="34"/>
  <c r="I73" i="34"/>
  <c r="J73" i="34" s="1"/>
  <c r="I74" i="34"/>
  <c r="J74" i="34" s="1"/>
  <c r="I75" i="34"/>
  <c r="I76" i="34"/>
  <c r="J76" i="34" s="1"/>
  <c r="H73" i="34"/>
  <c r="H74" i="34"/>
  <c r="H75" i="34"/>
  <c r="H76" i="34"/>
  <c r="H72" i="34"/>
  <c r="I72" i="34"/>
  <c r="J72" i="34" s="1"/>
  <c r="J75" i="34"/>
  <c r="I43" i="34"/>
  <c r="J43" i="34" s="1"/>
  <c r="H43" i="34"/>
  <c r="I42" i="34"/>
  <c r="J42" i="34" s="1"/>
  <c r="H42" i="34"/>
  <c r="I41" i="34"/>
  <c r="J41" i="34" s="1"/>
  <c r="H41" i="34"/>
  <c r="I40" i="34"/>
  <c r="J40" i="34" s="1"/>
  <c r="H40" i="34"/>
  <c r="I39" i="34"/>
  <c r="J39" i="34" s="1"/>
  <c r="H39" i="34"/>
  <c r="I38" i="34"/>
  <c r="J38" i="34" s="1"/>
  <c r="H38" i="34"/>
  <c r="I37" i="34"/>
  <c r="J37" i="34" s="1"/>
  <c r="H37" i="34"/>
  <c r="I36" i="34"/>
  <c r="J36" i="34" s="1"/>
  <c r="H36" i="34"/>
  <c r="I35" i="34"/>
  <c r="J35" i="34" s="1"/>
  <c r="H35" i="34"/>
  <c r="I34" i="34"/>
  <c r="J34" i="34" s="1"/>
  <c r="H34" i="34"/>
  <c r="I53" i="34"/>
  <c r="J53" i="34" s="1"/>
  <c r="H53" i="34"/>
  <c r="I52" i="34"/>
  <c r="J52" i="34" s="1"/>
  <c r="H52" i="34"/>
  <c r="I51" i="34"/>
  <c r="J51" i="34" s="1"/>
  <c r="H51" i="34"/>
  <c r="I50" i="34"/>
  <c r="J50" i="34" s="1"/>
  <c r="H50" i="34"/>
  <c r="I49" i="34"/>
  <c r="J49" i="34" s="1"/>
  <c r="H49" i="34"/>
  <c r="I48" i="34"/>
  <c r="J48" i="34" s="1"/>
  <c r="H48" i="34"/>
  <c r="N3" i="42"/>
  <c r="N4" i="42"/>
  <c r="N5" i="42"/>
  <c r="N6" i="42"/>
  <c r="N7" i="42"/>
  <c r="N8" i="42"/>
  <c r="N9" i="42"/>
  <c r="N10" i="42"/>
  <c r="N11" i="42"/>
  <c r="N2" i="42"/>
  <c r="I63" i="34"/>
  <c r="J63" i="34" s="1"/>
  <c r="H63" i="34"/>
  <c r="I62" i="34"/>
  <c r="J62" i="34" s="1"/>
  <c r="H62" i="34"/>
  <c r="I61" i="34"/>
  <c r="J61" i="34" s="1"/>
  <c r="H61" i="34"/>
  <c r="N3" i="34"/>
  <c r="O3" i="34" s="1"/>
  <c r="N56" i="34"/>
  <c r="O56" i="34" s="1"/>
  <c r="N57" i="34"/>
  <c r="O57" i="34" s="1"/>
  <c r="N58" i="34"/>
  <c r="O58" i="34" s="1"/>
  <c r="N59" i="34"/>
  <c r="O59" i="34" s="1"/>
  <c r="N60" i="34"/>
  <c r="O60" i="34" s="1"/>
  <c r="N55" i="34"/>
  <c r="O55" i="34" s="1"/>
  <c r="N20" i="34"/>
  <c r="O20" i="34" s="1"/>
  <c r="N21" i="34"/>
  <c r="O21" i="34" s="1"/>
  <c r="N22" i="34"/>
  <c r="O22" i="34" s="1"/>
  <c r="N23" i="34"/>
  <c r="O23" i="34" s="1"/>
  <c r="N24" i="34"/>
  <c r="O24" i="34" s="1"/>
  <c r="N25" i="34"/>
  <c r="O25" i="34" s="1"/>
  <c r="N26" i="34"/>
  <c r="O26" i="34" s="1"/>
  <c r="N27" i="34"/>
  <c r="O27" i="34" s="1"/>
  <c r="N28" i="34"/>
  <c r="O28" i="34" s="1"/>
  <c r="O19" i="34"/>
  <c r="N6" i="34"/>
  <c r="O6" i="34" s="1"/>
  <c r="N7" i="34"/>
  <c r="O7" i="34" s="1"/>
  <c r="N8" i="34"/>
  <c r="O8" i="34" s="1"/>
  <c r="N5" i="34"/>
  <c r="O5" i="34" s="1"/>
  <c r="N4" i="34"/>
  <c r="O4" i="34" s="1"/>
  <c r="J3" i="23"/>
  <c r="I60" i="34"/>
  <c r="J60" i="34" s="1"/>
  <c r="H60" i="34"/>
  <c r="I59" i="34"/>
  <c r="J59" i="34" s="1"/>
  <c r="H59" i="34"/>
  <c r="I58" i="34"/>
  <c r="J58" i="34" s="1"/>
  <c r="H58" i="34"/>
  <c r="I57" i="34"/>
  <c r="J57" i="34" s="1"/>
  <c r="H57" i="34"/>
  <c r="I56" i="34"/>
  <c r="J56" i="34" s="1"/>
  <c r="H56" i="34"/>
  <c r="I55" i="34"/>
  <c r="J55" i="34" s="1"/>
  <c r="H55" i="34"/>
  <c r="J11" i="42"/>
  <c r="K11" i="42" s="1"/>
  <c r="I11" i="42"/>
  <c r="J10" i="42"/>
  <c r="K10" i="42" s="1"/>
  <c r="I10" i="42"/>
  <c r="J9" i="42"/>
  <c r="K9" i="42" s="1"/>
  <c r="I9" i="42"/>
  <c r="J8" i="42"/>
  <c r="K8" i="42" s="1"/>
  <c r="I8" i="42"/>
  <c r="J7" i="42"/>
  <c r="K7" i="42" s="1"/>
  <c r="I7" i="42"/>
  <c r="J6" i="42"/>
  <c r="K6" i="42" s="1"/>
  <c r="I6" i="42"/>
  <c r="J5" i="42"/>
  <c r="K5" i="42" s="1"/>
  <c r="I5" i="42"/>
  <c r="J4" i="42"/>
  <c r="K4" i="42" s="1"/>
  <c r="I4" i="42"/>
  <c r="J3" i="42"/>
  <c r="K3" i="42" s="1"/>
  <c r="I3" i="42"/>
  <c r="J2" i="42"/>
  <c r="K2" i="42" s="1"/>
  <c r="I2" i="42"/>
  <c r="I17" i="34"/>
  <c r="J17" i="34" s="1"/>
  <c r="H17" i="34"/>
  <c r="S87" i="34"/>
  <c r="T87" i="34" s="1"/>
  <c r="S86" i="34"/>
  <c r="T86" i="34" s="1"/>
  <c r="S85" i="34"/>
  <c r="T85" i="34" s="1"/>
  <c r="S84" i="34"/>
  <c r="T84" i="34" s="1"/>
  <c r="S83" i="34"/>
  <c r="T83" i="34" s="1"/>
  <c r="S82" i="34"/>
  <c r="T82" i="34" s="1"/>
  <c r="S81" i="34"/>
  <c r="T81" i="34" s="1"/>
  <c r="S80" i="34"/>
  <c r="T80" i="34" s="1"/>
  <c r="S79" i="34"/>
  <c r="T79" i="34" s="1"/>
  <c r="S96" i="34"/>
  <c r="T96" i="34" s="1"/>
  <c r="S95" i="34"/>
  <c r="T95" i="34" s="1"/>
  <c r="S94" i="34"/>
  <c r="T94" i="34" s="1"/>
  <c r="S91" i="34"/>
  <c r="S92" i="34"/>
  <c r="T91" i="34"/>
  <c r="T92" i="34"/>
  <c r="S90" i="34"/>
  <c r="T90" i="34" s="1"/>
  <c r="I46" i="34"/>
  <c r="H46" i="34" s="1"/>
  <c r="I47" i="34"/>
  <c r="H47" i="34" s="1"/>
  <c r="Z130" i="34"/>
  <c r="Y130" i="34" s="1"/>
  <c r="Z131" i="34"/>
  <c r="Y131" i="34" s="1"/>
  <c r="Z132" i="34"/>
  <c r="Y132" i="34" s="1"/>
  <c r="I91" i="34"/>
  <c r="H91" i="34" s="1"/>
  <c r="I92" i="34"/>
  <c r="H92" i="34" s="1"/>
  <c r="I93" i="34"/>
  <c r="H93" i="34" s="1"/>
  <c r="I3" i="34"/>
  <c r="H3" i="34" s="1"/>
  <c r="I4" i="34"/>
  <c r="H4" i="34" s="1"/>
  <c r="I94" i="34"/>
  <c r="H94" i="34" s="1"/>
  <c r="I95" i="34"/>
  <c r="H95" i="34" s="1"/>
  <c r="I5" i="34"/>
  <c r="H5" i="34" s="1"/>
  <c r="I6" i="34"/>
  <c r="H6" i="34" s="1"/>
  <c r="I7" i="34"/>
  <c r="H7" i="34" s="1"/>
  <c r="I96" i="34"/>
  <c r="H96" i="34" s="1"/>
  <c r="I10" i="34"/>
  <c r="H10" i="34" s="1"/>
  <c r="I11" i="34"/>
  <c r="H11" i="34" s="1"/>
  <c r="I90" i="34"/>
  <c r="J90" i="34" s="1"/>
  <c r="I32" i="34"/>
  <c r="H32" i="34" s="1"/>
  <c r="J33" i="34"/>
  <c r="I70" i="34"/>
  <c r="J70" i="34" s="1"/>
  <c r="I20" i="34"/>
  <c r="H20" i="34" s="1"/>
  <c r="I21" i="34"/>
  <c r="H21" i="34" s="1"/>
  <c r="J21" i="34"/>
  <c r="I22" i="34"/>
  <c r="H22" i="34" s="1"/>
  <c r="I23" i="34"/>
  <c r="H23" i="34" s="1"/>
  <c r="I24" i="34"/>
  <c r="H24" i="34" s="1"/>
  <c r="I25" i="34"/>
  <c r="H25" i="34" s="1"/>
  <c r="J25" i="34"/>
  <c r="I26" i="34"/>
  <c r="H26" i="34" s="1"/>
  <c r="I27" i="34"/>
  <c r="H27" i="34" s="1"/>
  <c r="I28" i="34"/>
  <c r="H28" i="34" s="1"/>
  <c r="I19" i="34"/>
  <c r="J19" i="34" s="1"/>
  <c r="H19" i="34"/>
  <c r="I80" i="34"/>
  <c r="H80" i="34" s="1"/>
  <c r="I81" i="34"/>
  <c r="H81" i="34" s="1"/>
  <c r="I82" i="34"/>
  <c r="H82" i="34" s="1"/>
  <c r="I83" i="34"/>
  <c r="H83" i="34" s="1"/>
  <c r="J83" i="34"/>
  <c r="I84" i="34"/>
  <c r="H84" i="34" s="1"/>
  <c r="I85" i="34"/>
  <c r="H85" i="34" s="1"/>
  <c r="I86" i="34"/>
  <c r="H86" i="34" s="1"/>
  <c r="I87" i="34"/>
  <c r="H87" i="34" s="1"/>
  <c r="J87" i="34"/>
  <c r="I79" i="34"/>
  <c r="J79" i="34" s="1"/>
  <c r="L12" i="37"/>
  <c r="M12" i="37"/>
  <c r="L7" i="37"/>
  <c r="M7" i="37" s="1"/>
  <c r="X47" i="37"/>
  <c r="X31" i="37"/>
  <c r="N27" i="40"/>
  <c r="N26" i="40"/>
  <c r="N25" i="40"/>
  <c r="N24" i="40"/>
  <c r="N23" i="40"/>
  <c r="N22" i="40"/>
  <c r="N21" i="40"/>
  <c r="N20" i="40"/>
  <c r="N21" i="39"/>
  <c r="N20" i="39"/>
  <c r="N19" i="39"/>
  <c r="N18" i="39"/>
  <c r="N17" i="39"/>
  <c r="N16" i="39"/>
  <c r="N13" i="39"/>
  <c r="N12" i="39"/>
  <c r="N11" i="39"/>
  <c r="N10" i="39"/>
  <c r="N9" i="39"/>
  <c r="N8" i="39"/>
  <c r="N7" i="39"/>
  <c r="N19" i="33"/>
  <c r="N20" i="33"/>
  <c r="N21" i="33"/>
  <c r="J21" i="33"/>
  <c r="K21" i="33" s="1"/>
  <c r="I21" i="33"/>
  <c r="J20" i="33"/>
  <c r="K20" i="33" s="1"/>
  <c r="I20" i="33"/>
  <c r="J19" i="33"/>
  <c r="K19" i="33" s="1"/>
  <c r="I19" i="33"/>
  <c r="N16" i="33"/>
  <c r="N17" i="33"/>
  <c r="N18" i="33"/>
  <c r="J18" i="33"/>
  <c r="K18" i="33" s="1"/>
  <c r="I18" i="33"/>
  <c r="J17" i="33"/>
  <c r="K17" i="33" s="1"/>
  <c r="I17" i="33"/>
  <c r="J16" i="33"/>
  <c r="K16" i="33" s="1"/>
  <c r="I16" i="33"/>
  <c r="N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J15" i="33"/>
  <c r="K15" i="33" s="1"/>
  <c r="I15" i="33"/>
  <c r="J14" i="33"/>
  <c r="K14" i="33" s="1"/>
  <c r="I14" i="33"/>
  <c r="J13" i="33"/>
  <c r="K13" i="33" s="1"/>
  <c r="I13" i="33"/>
  <c r="J12" i="33"/>
  <c r="K12" i="33" s="1"/>
  <c r="I12" i="33"/>
  <c r="J11" i="33"/>
  <c r="K11" i="33" s="1"/>
  <c r="I11" i="33"/>
  <c r="J10" i="33"/>
  <c r="K10" i="33" s="1"/>
  <c r="I10" i="33"/>
  <c r="J9" i="33"/>
  <c r="K9" i="33" s="1"/>
  <c r="I9" i="33"/>
  <c r="J8" i="33"/>
  <c r="K8" i="33" s="1"/>
  <c r="I8" i="33"/>
  <c r="J7" i="33"/>
  <c r="K7" i="33" s="1"/>
  <c r="I7" i="33"/>
  <c r="J6" i="33"/>
  <c r="K6" i="33" s="1"/>
  <c r="I6" i="33"/>
  <c r="O304" i="24"/>
  <c r="L304" i="24"/>
  <c r="M304" i="24" s="1"/>
  <c r="K304" i="24"/>
  <c r="O303" i="24"/>
  <c r="L303" i="24"/>
  <c r="M303" i="24" s="1"/>
  <c r="K303" i="24"/>
  <c r="O302" i="24"/>
  <c r="L302" i="24"/>
  <c r="M302" i="24" s="1"/>
  <c r="K302" i="24"/>
  <c r="O301" i="24"/>
  <c r="L301" i="24"/>
  <c r="M301" i="24" s="1"/>
  <c r="K301" i="24"/>
  <c r="O300" i="24"/>
  <c r="L300" i="24"/>
  <c r="M300" i="24" s="1"/>
  <c r="K300" i="24"/>
  <c r="O299" i="24"/>
  <c r="L299" i="24"/>
  <c r="M299" i="24" s="1"/>
  <c r="K299" i="24"/>
  <c r="O298" i="24"/>
  <c r="L298" i="24"/>
  <c r="M298" i="24" s="1"/>
  <c r="K298" i="24"/>
  <c r="O297" i="24"/>
  <c r="L297" i="24"/>
  <c r="M297" i="24" s="1"/>
  <c r="K297" i="24"/>
  <c r="O296" i="24"/>
  <c r="L296" i="24"/>
  <c r="M296" i="24" s="1"/>
  <c r="K296" i="24"/>
  <c r="O295" i="24"/>
  <c r="L295" i="24"/>
  <c r="M295" i="24" s="1"/>
  <c r="K295" i="24"/>
  <c r="N6" i="30"/>
  <c r="J6" i="30"/>
  <c r="K6" i="30" s="1"/>
  <c r="I6" i="30"/>
  <c r="J5" i="33"/>
  <c r="K5" i="33" s="1"/>
  <c r="I5" i="33"/>
  <c r="J4" i="33"/>
  <c r="K4" i="33" s="1"/>
  <c r="I4" i="33"/>
  <c r="J3" i="33"/>
  <c r="K3" i="33" s="1"/>
  <c r="I3" i="33"/>
  <c r="J2" i="33"/>
  <c r="K2" i="33" s="1"/>
  <c r="I2" i="33"/>
  <c r="O293" i="24"/>
  <c r="L293" i="24"/>
  <c r="M293" i="24" s="1"/>
  <c r="K293" i="24"/>
  <c r="O292" i="24"/>
  <c r="L292" i="24"/>
  <c r="M292" i="24" s="1"/>
  <c r="K292" i="24"/>
  <c r="O291" i="24"/>
  <c r="L291" i="24"/>
  <c r="M291" i="24" s="1"/>
  <c r="K291" i="24"/>
  <c r="O290" i="24"/>
  <c r="L290" i="24"/>
  <c r="M290" i="24" s="1"/>
  <c r="K290" i="24"/>
  <c r="O289" i="24"/>
  <c r="L289" i="24"/>
  <c r="M289" i="24" s="1"/>
  <c r="K289" i="24"/>
  <c r="O288" i="24"/>
  <c r="L288" i="24"/>
  <c r="M288" i="24" s="1"/>
  <c r="K288" i="24"/>
  <c r="O287" i="24"/>
  <c r="L287" i="24"/>
  <c r="M287" i="24" s="1"/>
  <c r="K287" i="24"/>
  <c r="O286" i="24"/>
  <c r="L286" i="24"/>
  <c r="M286" i="24" s="1"/>
  <c r="K286" i="24"/>
  <c r="O285" i="24"/>
  <c r="L285" i="24"/>
  <c r="M285" i="24" s="1"/>
  <c r="K285" i="24"/>
  <c r="O284" i="24"/>
  <c r="L284" i="24"/>
  <c r="M284" i="24" s="1"/>
  <c r="K284" i="24"/>
  <c r="O283" i="24"/>
  <c r="L283" i="24"/>
  <c r="M283" i="24" s="1"/>
  <c r="K283" i="24"/>
  <c r="O282" i="24"/>
  <c r="L282" i="24"/>
  <c r="M282" i="24" s="1"/>
  <c r="K282" i="24"/>
  <c r="O281" i="24"/>
  <c r="L281" i="24"/>
  <c r="M281" i="24" s="1"/>
  <c r="K281" i="24"/>
  <c r="N12" i="32"/>
  <c r="N13" i="32"/>
  <c r="N14" i="32"/>
  <c r="N15" i="32"/>
  <c r="J15" i="32"/>
  <c r="K15" i="32" s="1"/>
  <c r="I15" i="32"/>
  <c r="J14" i="32"/>
  <c r="K14" i="32" s="1"/>
  <c r="I14" i="32"/>
  <c r="J13" i="32"/>
  <c r="K13" i="32" s="1"/>
  <c r="I13" i="32"/>
  <c r="J12" i="32"/>
  <c r="K12" i="32" s="1"/>
  <c r="I12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J2" i="18"/>
  <c r="Q2" i="18"/>
  <c r="Q9" i="18"/>
  <c r="Q8" i="18"/>
  <c r="Q7" i="18"/>
  <c r="Q6" i="18"/>
  <c r="Q5" i="18"/>
  <c r="Q4" i="18"/>
  <c r="Q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N5" i="32"/>
  <c r="N6" i="32"/>
  <c r="N7" i="32"/>
  <c r="N8" i="32"/>
  <c r="N9" i="32"/>
  <c r="N10" i="32"/>
  <c r="N11" i="32"/>
  <c r="J11" i="32"/>
  <c r="K11" i="32" s="1"/>
  <c r="I11" i="32"/>
  <c r="J10" i="32"/>
  <c r="K10" i="32" s="1"/>
  <c r="I10" i="32"/>
  <c r="J9" i="32"/>
  <c r="K9" i="32" s="1"/>
  <c r="I9" i="32"/>
  <c r="J8" i="32"/>
  <c r="K8" i="32" s="1"/>
  <c r="I8" i="32"/>
  <c r="J7" i="32"/>
  <c r="K7" i="32" s="1"/>
  <c r="I7" i="32"/>
  <c r="J6" i="32"/>
  <c r="K6" i="32" s="1"/>
  <c r="I6" i="32"/>
  <c r="J5" i="32"/>
  <c r="K5" i="32" s="1"/>
  <c r="I5" i="32"/>
  <c r="N4" i="32"/>
  <c r="N3" i="32"/>
  <c r="N2" i="32"/>
  <c r="J4" i="32"/>
  <c r="K4" i="32" s="1"/>
  <c r="I4" i="32"/>
  <c r="J3" i="32"/>
  <c r="K3" i="32" s="1"/>
  <c r="I3" i="32"/>
  <c r="J2" i="32"/>
  <c r="K2" i="32" s="1"/>
  <c r="I2" i="32"/>
  <c r="N14" i="31"/>
  <c r="J14" i="31"/>
  <c r="K14" i="31" s="1"/>
  <c r="I14" i="31"/>
  <c r="N13" i="31"/>
  <c r="J13" i="31"/>
  <c r="K13" i="31" s="1"/>
  <c r="I13" i="31"/>
  <c r="N12" i="31"/>
  <c r="J12" i="31"/>
  <c r="K12" i="31" s="1"/>
  <c r="I12" i="31"/>
  <c r="N11" i="31"/>
  <c r="J11" i="31"/>
  <c r="K11" i="31" s="1"/>
  <c r="I11" i="31"/>
  <c r="N10" i="31"/>
  <c r="J10" i="31"/>
  <c r="K10" i="31" s="1"/>
  <c r="I10" i="31"/>
  <c r="N9" i="31"/>
  <c r="J9" i="31"/>
  <c r="K9" i="31" s="1"/>
  <c r="I9" i="31"/>
  <c r="N8" i="31"/>
  <c r="J8" i="31"/>
  <c r="K8" i="31" s="1"/>
  <c r="I8" i="31"/>
  <c r="N7" i="31"/>
  <c r="J7" i="31"/>
  <c r="K7" i="31" s="1"/>
  <c r="I7" i="31"/>
  <c r="N6" i="31"/>
  <c r="N5" i="31"/>
  <c r="N4" i="31"/>
  <c r="N3" i="31"/>
  <c r="N2" i="31"/>
  <c r="J6" i="31"/>
  <c r="K6" i="31" s="1"/>
  <c r="I6" i="31"/>
  <c r="J5" i="31"/>
  <c r="K5" i="31" s="1"/>
  <c r="I5" i="31"/>
  <c r="J4" i="31"/>
  <c r="K4" i="31" s="1"/>
  <c r="I4" i="31"/>
  <c r="J3" i="31"/>
  <c r="K3" i="31" s="1"/>
  <c r="I3" i="31"/>
  <c r="J2" i="31"/>
  <c r="K2" i="31" s="1"/>
  <c r="I2" i="31"/>
  <c r="N7" i="30"/>
  <c r="N8" i="30"/>
  <c r="N9" i="30"/>
  <c r="N10" i="30"/>
  <c r="N11" i="30"/>
  <c r="J11" i="30"/>
  <c r="K11" i="30" s="1"/>
  <c r="I11" i="30"/>
  <c r="J10" i="30"/>
  <c r="K10" i="30" s="1"/>
  <c r="I10" i="30"/>
  <c r="J9" i="30"/>
  <c r="K9" i="30" s="1"/>
  <c r="I9" i="30"/>
  <c r="J8" i="30"/>
  <c r="K8" i="30" s="1"/>
  <c r="I8" i="30"/>
  <c r="J7" i="30"/>
  <c r="K7" i="30" s="1"/>
  <c r="I7" i="30"/>
  <c r="N3" i="30"/>
  <c r="N4" i="30"/>
  <c r="N5" i="30"/>
  <c r="N2" i="30"/>
  <c r="N3" i="27"/>
  <c r="J5" i="30"/>
  <c r="K5" i="30" s="1"/>
  <c r="I5" i="30"/>
  <c r="J4" i="30"/>
  <c r="K4" i="30" s="1"/>
  <c r="I4" i="30"/>
  <c r="J3" i="30"/>
  <c r="K3" i="30" s="1"/>
  <c r="I3" i="30"/>
  <c r="J2" i="30"/>
  <c r="K2" i="30" s="1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 s="1"/>
  <c r="K252" i="24"/>
  <c r="O251" i="24"/>
  <c r="L251" i="24"/>
  <c r="M251" i="24" s="1"/>
  <c r="K251" i="24"/>
  <c r="O250" i="24"/>
  <c r="L250" i="24"/>
  <c r="M250" i="24" s="1"/>
  <c r="K250" i="24"/>
  <c r="O279" i="24"/>
  <c r="L279" i="24"/>
  <c r="M279" i="24" s="1"/>
  <c r="K279" i="24"/>
  <c r="O278" i="24"/>
  <c r="L278" i="24"/>
  <c r="M278" i="24" s="1"/>
  <c r="K278" i="24"/>
  <c r="O277" i="24"/>
  <c r="L277" i="24"/>
  <c r="M277" i="24" s="1"/>
  <c r="K277" i="24"/>
  <c r="O276" i="24"/>
  <c r="L276" i="24"/>
  <c r="M276" i="24" s="1"/>
  <c r="K276" i="24"/>
  <c r="O275" i="24"/>
  <c r="L275" i="24"/>
  <c r="M275" i="24" s="1"/>
  <c r="K275" i="24"/>
  <c r="O274" i="24"/>
  <c r="L274" i="24"/>
  <c r="M274" i="24" s="1"/>
  <c r="K274" i="24"/>
  <c r="O273" i="24"/>
  <c r="L273" i="24"/>
  <c r="M273" i="24" s="1"/>
  <c r="K273" i="24"/>
  <c r="O272" i="24"/>
  <c r="L272" i="24"/>
  <c r="M272" i="24" s="1"/>
  <c r="K272" i="24"/>
  <c r="O271" i="24"/>
  <c r="L271" i="24"/>
  <c r="M271" i="24" s="1"/>
  <c r="K271" i="24"/>
  <c r="O270" i="24"/>
  <c r="L270" i="24"/>
  <c r="M270" i="24" s="1"/>
  <c r="K270" i="24"/>
  <c r="O269" i="24"/>
  <c r="L269" i="24"/>
  <c r="M269" i="24" s="1"/>
  <c r="K269" i="24"/>
  <c r="O268" i="24"/>
  <c r="L268" i="24"/>
  <c r="M268" i="24" s="1"/>
  <c r="K268" i="24"/>
  <c r="O267" i="24"/>
  <c r="L267" i="24"/>
  <c r="M267" i="24" s="1"/>
  <c r="K267" i="24"/>
  <c r="O266" i="24"/>
  <c r="L266" i="24"/>
  <c r="M266" i="24" s="1"/>
  <c r="K266" i="24"/>
  <c r="O265" i="24"/>
  <c r="L265" i="24"/>
  <c r="M265" i="24" s="1"/>
  <c r="K265" i="24"/>
  <c r="O264" i="24"/>
  <c r="L264" i="24"/>
  <c r="M264" i="24" s="1"/>
  <c r="K264" i="24"/>
  <c r="O263" i="24"/>
  <c r="L263" i="24"/>
  <c r="M263" i="24" s="1"/>
  <c r="K263" i="24"/>
  <c r="O262" i="24"/>
  <c r="L262" i="24"/>
  <c r="M262" i="24" s="1"/>
  <c r="K262" i="24"/>
  <c r="O261" i="24"/>
  <c r="L261" i="24"/>
  <c r="M261" i="24" s="1"/>
  <c r="K261" i="24"/>
  <c r="O260" i="24"/>
  <c r="L260" i="24"/>
  <c r="M260" i="24" s="1"/>
  <c r="K260" i="24"/>
  <c r="O259" i="24"/>
  <c r="L259" i="24"/>
  <c r="M259" i="24" s="1"/>
  <c r="K259" i="24"/>
  <c r="O258" i="24"/>
  <c r="L258" i="24"/>
  <c r="M258" i="24" s="1"/>
  <c r="K258" i="24"/>
  <c r="O257" i="24"/>
  <c r="L257" i="24"/>
  <c r="M257" i="24" s="1"/>
  <c r="K257" i="24"/>
  <c r="O256" i="24"/>
  <c r="L256" i="24"/>
  <c r="M256" i="24" s="1"/>
  <c r="K256" i="24"/>
  <c r="O255" i="24"/>
  <c r="L255" i="24"/>
  <c r="M255" i="24" s="1"/>
  <c r="K255" i="24"/>
  <c r="O254" i="24"/>
  <c r="L254" i="24"/>
  <c r="M254" i="24" s="1"/>
  <c r="K254" i="24"/>
  <c r="N14" i="26"/>
  <c r="N15" i="26"/>
  <c r="N16" i="26"/>
  <c r="J16" i="26"/>
  <c r="K16" i="26" s="1"/>
  <c r="I16" i="26"/>
  <c r="J15" i="26"/>
  <c r="K15" i="26" s="1"/>
  <c r="I15" i="26"/>
  <c r="J14" i="26"/>
  <c r="K14" i="26" s="1"/>
  <c r="I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 s="1"/>
  <c r="J36" i="28"/>
  <c r="K36" i="28"/>
  <c r="L36" i="28" s="1"/>
  <c r="J37" i="28"/>
  <c r="K37" i="28"/>
  <c r="L37" i="28" s="1"/>
  <c r="K18" i="28"/>
  <c r="L18" i="28" s="1"/>
  <c r="J18" i="28"/>
  <c r="M3" i="8"/>
  <c r="P3" i="8" s="1"/>
  <c r="N3" i="8" s="1"/>
  <c r="M4" i="8"/>
  <c r="P4" i="8" s="1"/>
  <c r="N4" i="8" s="1"/>
  <c r="M5" i="8"/>
  <c r="P5" i="8" s="1"/>
  <c r="N5" i="8" s="1"/>
  <c r="M6" i="8"/>
  <c r="P6" i="8" s="1"/>
  <c r="N6" i="8" s="1"/>
  <c r="M7" i="8"/>
  <c r="P7" i="8" s="1"/>
  <c r="N7" i="8" s="1"/>
  <c r="M8" i="8"/>
  <c r="P8" i="8" s="1"/>
  <c r="N8" i="8" s="1"/>
  <c r="M9" i="8"/>
  <c r="P9" i="8" s="1"/>
  <c r="N9" i="8" s="1"/>
  <c r="M10" i="8"/>
  <c r="P10" i="8" s="1"/>
  <c r="N10" i="8" s="1"/>
  <c r="M11" i="8"/>
  <c r="P11" i="8" s="1"/>
  <c r="N11" i="8" s="1"/>
  <c r="M12" i="8"/>
  <c r="P12" i="8" s="1"/>
  <c r="N12" i="8" s="1"/>
  <c r="M13" i="8"/>
  <c r="P13" i="8" s="1"/>
  <c r="N13" i="8" s="1"/>
  <c r="M14" i="8"/>
  <c r="P14" i="8" s="1"/>
  <c r="N14" i="8" s="1"/>
  <c r="M15" i="8"/>
  <c r="P15" i="8" s="1"/>
  <c r="N15" i="8" s="1"/>
  <c r="M16" i="8"/>
  <c r="P16" i="8" s="1"/>
  <c r="N16" i="8" s="1"/>
  <c r="M17" i="8"/>
  <c r="P17" i="8" s="1"/>
  <c r="N17" i="8" s="1"/>
  <c r="M18" i="8"/>
  <c r="P18" i="8" s="1"/>
  <c r="N18" i="8" s="1"/>
  <c r="M19" i="8"/>
  <c r="P19" i="8" s="1"/>
  <c r="N19" i="8" s="1"/>
  <c r="M20" i="8"/>
  <c r="P20" i="8" s="1"/>
  <c r="N20" i="8" s="1"/>
  <c r="M21" i="8"/>
  <c r="P21" i="8" s="1"/>
  <c r="N21" i="8" s="1"/>
  <c r="M22" i="8"/>
  <c r="P22" i="8" s="1"/>
  <c r="N22" i="8" s="1"/>
  <c r="M23" i="8"/>
  <c r="P23" i="8" s="1"/>
  <c r="N23" i="8" s="1"/>
  <c r="M24" i="8"/>
  <c r="P24" i="8" s="1"/>
  <c r="N24" i="8" s="1"/>
  <c r="M25" i="8"/>
  <c r="P25" i="8" s="1"/>
  <c r="N25" i="8" s="1"/>
  <c r="M26" i="8"/>
  <c r="P26" i="8" s="1"/>
  <c r="N26" i="8" s="1"/>
  <c r="M27" i="8"/>
  <c r="P27" i="8" s="1"/>
  <c r="N27" i="8" s="1"/>
  <c r="M28" i="8"/>
  <c r="P28" i="8" s="1"/>
  <c r="N28" i="8" s="1"/>
  <c r="M2" i="8"/>
  <c r="P2" i="8" s="1"/>
  <c r="N2" i="8" s="1"/>
  <c r="K6" i="28"/>
  <c r="L6" i="28" s="1"/>
  <c r="J6" i="28"/>
  <c r="K5" i="28"/>
  <c r="L5" i="28" s="1"/>
  <c r="J5" i="28"/>
  <c r="K4" i="28"/>
  <c r="L4" i="28" s="1"/>
  <c r="J4" i="28"/>
  <c r="K3" i="28"/>
  <c r="L3" i="28" s="1"/>
  <c r="J3" i="28"/>
  <c r="K49" i="28"/>
  <c r="L49" i="28" s="1"/>
  <c r="J49" i="28"/>
  <c r="K48" i="28"/>
  <c r="L48" i="28" s="1"/>
  <c r="J48" i="28"/>
  <c r="K47" i="28"/>
  <c r="L47" i="28" s="1"/>
  <c r="J47" i="28"/>
  <c r="K46" i="28"/>
  <c r="L46" i="28" s="1"/>
  <c r="J46" i="28"/>
  <c r="K45" i="28"/>
  <c r="L45" i="28" s="1"/>
  <c r="J45" i="28"/>
  <c r="K44" i="28"/>
  <c r="L44" i="28" s="1"/>
  <c r="J44" i="28"/>
  <c r="K43" i="28"/>
  <c r="L43" i="28" s="1"/>
  <c r="J43" i="28"/>
  <c r="K42" i="28"/>
  <c r="L42" i="28" s="1"/>
  <c r="J42" i="28"/>
  <c r="K41" i="28"/>
  <c r="L41" i="28" s="1"/>
  <c r="J41" i="28"/>
  <c r="K40" i="28"/>
  <c r="L40" i="28" s="1"/>
  <c r="J40" i="28"/>
  <c r="K34" i="28"/>
  <c r="L34" i="28" s="1"/>
  <c r="J34" i="28"/>
  <c r="K33" i="28"/>
  <c r="L33" i="28" s="1"/>
  <c r="J33" i="28"/>
  <c r="K32" i="28"/>
  <c r="L32" i="28" s="1"/>
  <c r="J32" i="28"/>
  <c r="K31" i="28"/>
  <c r="L31" i="28" s="1"/>
  <c r="J31" i="28"/>
  <c r="K30" i="28"/>
  <c r="L30" i="28" s="1"/>
  <c r="J30" i="28"/>
  <c r="K29" i="28"/>
  <c r="L29" i="28" s="1"/>
  <c r="J29" i="28"/>
  <c r="K28" i="28"/>
  <c r="L28" i="28" s="1"/>
  <c r="J28" i="28"/>
  <c r="K27" i="28"/>
  <c r="L27" i="28" s="1"/>
  <c r="J27" i="28"/>
  <c r="K26" i="28"/>
  <c r="L26" i="28" s="1"/>
  <c r="J26" i="28"/>
  <c r="K25" i="28"/>
  <c r="L25" i="28" s="1"/>
  <c r="J25" i="28"/>
  <c r="K24" i="28"/>
  <c r="L24" i="28" s="1"/>
  <c r="J24" i="28"/>
  <c r="K23" i="28"/>
  <c r="L23" i="28" s="1"/>
  <c r="J23" i="28"/>
  <c r="K22" i="28"/>
  <c r="L22" i="28" s="1"/>
  <c r="J22" i="28"/>
  <c r="K21" i="28"/>
  <c r="L21" i="28" s="1"/>
  <c r="J21" i="28"/>
  <c r="K17" i="28"/>
  <c r="L17" i="28" s="1"/>
  <c r="J17" i="28"/>
  <c r="K16" i="28"/>
  <c r="L16" i="28" s="1"/>
  <c r="J16" i="28"/>
  <c r="K15" i="28"/>
  <c r="L15" i="28" s="1"/>
  <c r="J15" i="28"/>
  <c r="K14" i="28"/>
  <c r="L14" i="28" s="1"/>
  <c r="J14" i="28"/>
  <c r="K13" i="28"/>
  <c r="L13" i="28" s="1"/>
  <c r="J13" i="28"/>
  <c r="K12" i="28"/>
  <c r="L12" i="28" s="1"/>
  <c r="J12" i="28"/>
  <c r="K11" i="28"/>
  <c r="L11" i="28" s="1"/>
  <c r="J11" i="28"/>
  <c r="K10" i="28"/>
  <c r="L10" i="28" s="1"/>
  <c r="J10" i="28"/>
  <c r="K9" i="28"/>
  <c r="L9" i="28" s="1"/>
  <c r="J9" i="28"/>
  <c r="K8" i="28"/>
  <c r="L8" i="28" s="1"/>
  <c r="J8" i="28"/>
  <c r="K7" i="28"/>
  <c r="L7" i="28" s="1"/>
  <c r="J7" i="28"/>
  <c r="L224" i="24"/>
  <c r="M224" i="24" s="1"/>
  <c r="K224" i="24"/>
  <c r="L223" i="24"/>
  <c r="M223" i="24" s="1"/>
  <c r="K223" i="24"/>
  <c r="L222" i="24"/>
  <c r="M222" i="24" s="1"/>
  <c r="K222" i="24"/>
  <c r="L221" i="24"/>
  <c r="M221" i="24" s="1"/>
  <c r="K221" i="24"/>
  <c r="P14" i="23"/>
  <c r="P15" i="23"/>
  <c r="P16" i="23"/>
  <c r="P17" i="23"/>
  <c r="J17" i="23"/>
  <c r="K17" i="23" s="1"/>
  <c r="I17" i="23"/>
  <c r="J16" i="23"/>
  <c r="K16" i="23" s="1"/>
  <c r="I16" i="23"/>
  <c r="J15" i="23"/>
  <c r="K15" i="23" s="1"/>
  <c r="I15" i="23"/>
  <c r="J14" i="23"/>
  <c r="K14" i="23" s="1"/>
  <c r="I14" i="23"/>
  <c r="L249" i="24"/>
  <c r="M249" i="24" s="1"/>
  <c r="K249" i="24"/>
  <c r="L248" i="24"/>
  <c r="M248" i="24" s="1"/>
  <c r="K248" i="24"/>
  <c r="L247" i="24"/>
  <c r="M247" i="24" s="1"/>
  <c r="K247" i="24"/>
  <c r="L246" i="24"/>
  <c r="M246" i="24" s="1"/>
  <c r="K246" i="24"/>
  <c r="L245" i="24"/>
  <c r="M245" i="24" s="1"/>
  <c r="K245" i="24"/>
  <c r="L244" i="24"/>
  <c r="M244" i="24" s="1"/>
  <c r="K244" i="24"/>
  <c r="L243" i="24"/>
  <c r="M243" i="24" s="1"/>
  <c r="K243" i="24"/>
  <c r="L242" i="24"/>
  <c r="M242" i="24" s="1"/>
  <c r="K242" i="24"/>
  <c r="L241" i="24"/>
  <c r="M241" i="24" s="1"/>
  <c r="K241" i="24"/>
  <c r="L240" i="24"/>
  <c r="M240" i="24" s="1"/>
  <c r="K240" i="24"/>
  <c r="L239" i="24"/>
  <c r="M239" i="24" s="1"/>
  <c r="K239" i="24"/>
  <c r="L238" i="24"/>
  <c r="M238" i="24" s="1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2" i="10"/>
  <c r="N2" i="10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" i="27"/>
  <c r="N2" i="26"/>
  <c r="N3" i="26"/>
  <c r="J27" i="27"/>
  <c r="K27" i="27" s="1"/>
  <c r="I27" i="27"/>
  <c r="J26" i="27"/>
  <c r="K26" i="27" s="1"/>
  <c r="I26" i="27"/>
  <c r="J25" i="27"/>
  <c r="K25" i="27" s="1"/>
  <c r="I25" i="27"/>
  <c r="J24" i="27"/>
  <c r="K24" i="27" s="1"/>
  <c r="I24" i="27"/>
  <c r="J23" i="27"/>
  <c r="K23" i="27" s="1"/>
  <c r="I23" i="27"/>
  <c r="J22" i="27"/>
  <c r="K22" i="27" s="1"/>
  <c r="I22" i="27"/>
  <c r="J21" i="27"/>
  <c r="K21" i="27" s="1"/>
  <c r="I21" i="27"/>
  <c r="J20" i="27"/>
  <c r="K20" i="27" s="1"/>
  <c r="I20" i="27"/>
  <c r="J19" i="27"/>
  <c r="K19" i="27" s="1"/>
  <c r="I19" i="27"/>
  <c r="J18" i="27"/>
  <c r="K18" i="27" s="1"/>
  <c r="I18" i="27"/>
  <c r="J17" i="27"/>
  <c r="K17" i="27" s="1"/>
  <c r="I17" i="27"/>
  <c r="J16" i="27"/>
  <c r="K16" i="27" s="1"/>
  <c r="I16" i="27"/>
  <c r="J15" i="27"/>
  <c r="K15" i="27" s="1"/>
  <c r="I15" i="27"/>
  <c r="I10" i="27"/>
  <c r="I11" i="27"/>
  <c r="I12" i="27"/>
  <c r="I13" i="27"/>
  <c r="I14" i="27"/>
  <c r="J10" i="27"/>
  <c r="K10" i="27" s="1"/>
  <c r="J11" i="27"/>
  <c r="K11" i="27" s="1"/>
  <c r="J12" i="27"/>
  <c r="K12" i="27" s="1"/>
  <c r="J13" i="27"/>
  <c r="K13" i="27" s="1"/>
  <c r="J14" i="27"/>
  <c r="K14" i="27" s="1"/>
  <c r="J9" i="27"/>
  <c r="K9" i="27" s="1"/>
  <c r="I9" i="27"/>
  <c r="J8" i="27"/>
  <c r="K8" i="27" s="1"/>
  <c r="I8" i="27"/>
  <c r="J7" i="27"/>
  <c r="K7" i="27" s="1"/>
  <c r="I7" i="27"/>
  <c r="J6" i="27"/>
  <c r="K6" i="27" s="1"/>
  <c r="I6" i="27"/>
  <c r="J5" i="27"/>
  <c r="K5" i="27" s="1"/>
  <c r="I5" i="27"/>
  <c r="J4" i="27"/>
  <c r="K4" i="27" s="1"/>
  <c r="I4" i="27"/>
  <c r="J3" i="27"/>
  <c r="K3" i="27" s="1"/>
  <c r="I3" i="27"/>
  <c r="J2" i="27"/>
  <c r="K2" i="27" s="1"/>
  <c r="I2" i="27"/>
  <c r="N8" i="26"/>
  <c r="I8" i="26"/>
  <c r="J8" i="26"/>
  <c r="K8" i="26" s="1"/>
  <c r="N9" i="26"/>
  <c r="N10" i="26"/>
  <c r="N11" i="26"/>
  <c r="N12" i="26"/>
  <c r="N13" i="26"/>
  <c r="N7" i="26"/>
  <c r="N6" i="26"/>
  <c r="N5" i="26"/>
  <c r="N4" i="26"/>
  <c r="P19" i="23"/>
  <c r="P3" i="21"/>
  <c r="O2" i="18"/>
  <c r="P2" i="21"/>
  <c r="R13" i="20"/>
  <c r="R17" i="20"/>
  <c r="P27" i="23"/>
  <c r="P2" i="23"/>
  <c r="J13" i="26"/>
  <c r="K13" i="26" s="1"/>
  <c r="I13" i="26"/>
  <c r="J12" i="26"/>
  <c r="K12" i="26" s="1"/>
  <c r="I12" i="26"/>
  <c r="J11" i="26"/>
  <c r="K11" i="26" s="1"/>
  <c r="I11" i="26"/>
  <c r="J10" i="26"/>
  <c r="K10" i="26" s="1"/>
  <c r="I10" i="26"/>
  <c r="J9" i="26"/>
  <c r="K9" i="26" s="1"/>
  <c r="I9" i="26"/>
  <c r="J7" i="26"/>
  <c r="K7" i="26" s="1"/>
  <c r="I7" i="26"/>
  <c r="J6" i="26"/>
  <c r="K6" i="26" s="1"/>
  <c r="I6" i="26"/>
  <c r="J5" i="26"/>
  <c r="K5" i="26" s="1"/>
  <c r="I5" i="26"/>
  <c r="J4" i="26"/>
  <c r="K4" i="26" s="1"/>
  <c r="I4" i="26"/>
  <c r="J3" i="26"/>
  <c r="K3" i="26" s="1"/>
  <c r="I3" i="26"/>
  <c r="J2" i="26"/>
  <c r="K2" i="26" s="1"/>
  <c r="I2" i="26"/>
  <c r="K60" i="24"/>
  <c r="L60" i="24"/>
  <c r="M60" i="24" s="1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1" i="24"/>
  <c r="M121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3" i="24"/>
  <c r="M3" i="24" s="1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N2" i="20"/>
  <c r="O2" i="20" s="1"/>
  <c r="R22" i="20"/>
  <c r="N22" i="20"/>
  <c r="O22" i="20" s="1"/>
  <c r="M22" i="20"/>
  <c r="P29" i="23"/>
  <c r="J28" i="23"/>
  <c r="J29" i="23"/>
  <c r="P28" i="23"/>
  <c r="J27" i="23"/>
  <c r="P24" i="23"/>
  <c r="P25" i="23"/>
  <c r="P26" i="23"/>
  <c r="J24" i="23"/>
  <c r="J25" i="23"/>
  <c r="J26" i="23"/>
  <c r="R20" i="20"/>
  <c r="R21" i="20"/>
  <c r="M20" i="20"/>
  <c r="M21" i="20"/>
  <c r="N20" i="20"/>
  <c r="O20" i="20" s="1"/>
  <c r="N21" i="20"/>
  <c r="O21" i="20" s="1"/>
  <c r="P23" i="23"/>
  <c r="J23" i="23"/>
  <c r="K23" i="23" s="1"/>
  <c r="P5" i="23"/>
  <c r="J5" i="23"/>
  <c r="P8" i="23"/>
  <c r="P9" i="23"/>
  <c r="J8" i="23"/>
  <c r="J9" i="23"/>
  <c r="P18" i="23"/>
  <c r="P20" i="23"/>
  <c r="P21" i="23"/>
  <c r="P22" i="23"/>
  <c r="J18" i="23"/>
  <c r="J19" i="23"/>
  <c r="J20" i="23"/>
  <c r="J21" i="23"/>
  <c r="J22" i="23"/>
  <c r="P3" i="23"/>
  <c r="P4" i="23"/>
  <c r="P6" i="23"/>
  <c r="P7" i="23"/>
  <c r="P10" i="23"/>
  <c r="P11" i="23"/>
  <c r="P12" i="23"/>
  <c r="P13" i="23"/>
  <c r="L61" i="21"/>
  <c r="M61" i="21" s="1"/>
  <c r="K61" i="21"/>
  <c r="L60" i="21"/>
  <c r="M60" i="21" s="1"/>
  <c r="K60" i="21"/>
  <c r="L59" i="21"/>
  <c r="M59" i="21" s="1"/>
  <c r="K59" i="21"/>
  <c r="L58" i="21"/>
  <c r="M58" i="21" s="1"/>
  <c r="K58" i="21"/>
  <c r="L57" i="21"/>
  <c r="M57" i="21" s="1"/>
  <c r="K57" i="21"/>
  <c r="L56" i="21"/>
  <c r="M56" i="21" s="1"/>
  <c r="K56" i="21"/>
  <c r="L55" i="21"/>
  <c r="M55" i="21" s="1"/>
  <c r="K55" i="21"/>
  <c r="L54" i="21"/>
  <c r="M54" i="21" s="1"/>
  <c r="K54" i="21"/>
  <c r="L53" i="21"/>
  <c r="M53" i="21" s="1"/>
  <c r="K53" i="21"/>
  <c r="L52" i="21"/>
  <c r="M52" i="21" s="1"/>
  <c r="K52" i="21"/>
  <c r="L51" i="21"/>
  <c r="M51" i="21" s="1"/>
  <c r="K51" i="21"/>
  <c r="P19" i="21"/>
  <c r="K19" i="21"/>
  <c r="L19" i="21"/>
  <c r="M19" i="21" s="1"/>
  <c r="K43" i="21"/>
  <c r="L43" i="21"/>
  <c r="M43" i="21" s="1"/>
  <c r="K44" i="21"/>
  <c r="L44" i="21"/>
  <c r="M44" i="21" s="1"/>
  <c r="K45" i="21"/>
  <c r="L45" i="21"/>
  <c r="M45" i="21" s="1"/>
  <c r="K46" i="21"/>
  <c r="L46" i="21"/>
  <c r="M46" i="21" s="1"/>
  <c r="K47" i="21"/>
  <c r="L47" i="21"/>
  <c r="M47" i="21" s="1"/>
  <c r="K48" i="21"/>
  <c r="L48" i="21"/>
  <c r="M48" i="21" s="1"/>
  <c r="K49" i="21"/>
  <c r="L49" i="21"/>
  <c r="M49" i="21" s="1"/>
  <c r="K50" i="21"/>
  <c r="L50" i="21"/>
  <c r="M50" i="21" s="1"/>
  <c r="P24" i="21"/>
  <c r="P25" i="21"/>
  <c r="K7" i="21"/>
  <c r="L7" i="21"/>
  <c r="M7" i="21" s="1"/>
  <c r="K8" i="21"/>
  <c r="L8" i="21"/>
  <c r="M8" i="21" s="1"/>
  <c r="K9" i="21"/>
  <c r="L9" i="21"/>
  <c r="M9" i="21" s="1"/>
  <c r="K10" i="21"/>
  <c r="L10" i="21"/>
  <c r="M10" i="21" s="1"/>
  <c r="K11" i="21"/>
  <c r="L11" i="21"/>
  <c r="M11" i="21" s="1"/>
  <c r="K12" i="21"/>
  <c r="L12" i="21"/>
  <c r="M12" i="21" s="1"/>
  <c r="K13" i="21"/>
  <c r="L13" i="21"/>
  <c r="M13" i="21" s="1"/>
  <c r="K14" i="21"/>
  <c r="L14" i="21"/>
  <c r="M14" i="21" s="1"/>
  <c r="K15" i="21"/>
  <c r="L15" i="21"/>
  <c r="M15" i="21" s="1"/>
  <c r="K16" i="21"/>
  <c r="L16" i="21"/>
  <c r="M16" i="21" s="1"/>
  <c r="K17" i="21"/>
  <c r="L17" i="21"/>
  <c r="M17" i="21" s="1"/>
  <c r="K18" i="21"/>
  <c r="L18" i="21"/>
  <c r="M18" i="21" s="1"/>
  <c r="K20" i="21"/>
  <c r="L20" i="21"/>
  <c r="M20" i="21" s="1"/>
  <c r="K21" i="21"/>
  <c r="L21" i="21"/>
  <c r="M21" i="21" s="1"/>
  <c r="K22" i="21"/>
  <c r="L22" i="21"/>
  <c r="M22" i="21" s="1"/>
  <c r="K23" i="21"/>
  <c r="L23" i="21"/>
  <c r="M23" i="21" s="1"/>
  <c r="K24" i="21"/>
  <c r="L24" i="21"/>
  <c r="M24" i="21" s="1"/>
  <c r="K25" i="21"/>
  <c r="L25" i="21"/>
  <c r="M25" i="21" s="1"/>
  <c r="J10" i="23"/>
  <c r="J11" i="23"/>
  <c r="J12" i="23"/>
  <c r="J13" i="23"/>
  <c r="R3" i="20"/>
  <c r="K3" i="23"/>
  <c r="J4" i="23"/>
  <c r="K4" i="23" s="1"/>
  <c r="J6" i="23"/>
  <c r="K6" i="23" s="1"/>
  <c r="J7" i="23"/>
  <c r="K7" i="23" s="1"/>
  <c r="J2" i="23"/>
  <c r="N44" i="20"/>
  <c r="O44" i="20" s="1"/>
  <c r="M44" i="20"/>
  <c r="N43" i="20"/>
  <c r="O43" i="20" s="1"/>
  <c r="M43" i="20"/>
  <c r="N42" i="20"/>
  <c r="O42" i="20" s="1"/>
  <c r="M42" i="20"/>
  <c r="N41" i="20"/>
  <c r="O41" i="20" s="1"/>
  <c r="M41" i="20"/>
  <c r="N40" i="20"/>
  <c r="O40" i="20" s="1"/>
  <c r="M40" i="20"/>
  <c r="N39" i="20"/>
  <c r="O39" i="20" s="1"/>
  <c r="M39" i="20"/>
  <c r="N38" i="20"/>
  <c r="O38" i="20" s="1"/>
  <c r="M38" i="20"/>
  <c r="N37" i="20"/>
  <c r="O37" i="20" s="1"/>
  <c r="M37" i="20"/>
  <c r="N36" i="20"/>
  <c r="O36" i="20" s="1"/>
  <c r="M36" i="20"/>
  <c r="R6" i="20"/>
  <c r="R7" i="20"/>
  <c r="N7" i="20"/>
  <c r="O7" i="20" s="1"/>
  <c r="M7" i="20"/>
  <c r="N6" i="20"/>
  <c r="O6" i="20" s="1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K24" i="18"/>
  <c r="L24" i="18" s="1"/>
  <c r="K25" i="18"/>
  <c r="L25" i="18" s="1"/>
  <c r="J24" i="18"/>
  <c r="O4" i="18"/>
  <c r="K4" i="18"/>
  <c r="L4" i="18" s="1"/>
  <c r="J4" i="18"/>
  <c r="N53" i="20"/>
  <c r="O53" i="20" s="1"/>
  <c r="M53" i="20"/>
  <c r="N52" i="20"/>
  <c r="O52" i="20" s="1"/>
  <c r="M52" i="20"/>
  <c r="N51" i="20"/>
  <c r="O51" i="20" s="1"/>
  <c r="M51" i="20"/>
  <c r="N50" i="20"/>
  <c r="O50" i="20" s="1"/>
  <c r="M50" i="20"/>
  <c r="N49" i="20"/>
  <c r="O49" i="20" s="1"/>
  <c r="M49" i="20"/>
  <c r="N48" i="20"/>
  <c r="O48" i="20" s="1"/>
  <c r="M48" i="20"/>
  <c r="N47" i="20"/>
  <c r="O47" i="20" s="1"/>
  <c r="M47" i="20"/>
  <c r="N46" i="20"/>
  <c r="O46" i="20" s="1"/>
  <c r="M46" i="20"/>
  <c r="N45" i="20"/>
  <c r="O45" i="20" s="1"/>
  <c r="M45" i="20"/>
  <c r="L42" i="21"/>
  <c r="M42" i="21" s="1"/>
  <c r="K42" i="21"/>
  <c r="L41" i="21"/>
  <c r="M41" i="21" s="1"/>
  <c r="K41" i="21"/>
  <c r="L40" i="21"/>
  <c r="M40" i="21" s="1"/>
  <c r="K40" i="21"/>
  <c r="L39" i="21"/>
  <c r="M39" i="21" s="1"/>
  <c r="K39" i="21"/>
  <c r="L38" i="21"/>
  <c r="M38" i="21" s="1"/>
  <c r="K38" i="21"/>
  <c r="K29" i="18"/>
  <c r="L29" i="18" s="1"/>
  <c r="J29" i="18"/>
  <c r="K28" i="18"/>
  <c r="L28" i="18" s="1"/>
  <c r="J28" i="18"/>
  <c r="K27" i="18"/>
  <c r="L27" i="18" s="1"/>
  <c r="J27" i="18"/>
  <c r="K26" i="18"/>
  <c r="L26" i="18" s="1"/>
  <c r="J26" i="18"/>
  <c r="J25" i="18"/>
  <c r="K23" i="18"/>
  <c r="L23" i="18" s="1"/>
  <c r="J23" i="18"/>
  <c r="K22" i="18"/>
  <c r="L22" i="18" s="1"/>
  <c r="J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 s="1"/>
  <c r="I10" i="22"/>
  <c r="J9" i="22"/>
  <c r="K9" i="22" s="1"/>
  <c r="I9" i="22"/>
  <c r="J8" i="22"/>
  <c r="K8" i="22" s="1"/>
  <c r="I8" i="22"/>
  <c r="J7" i="22"/>
  <c r="K7" i="22" s="1"/>
  <c r="I7" i="22"/>
  <c r="J6" i="22"/>
  <c r="K6" i="22" s="1"/>
  <c r="I6" i="22"/>
  <c r="J5" i="22"/>
  <c r="K5" i="22" s="1"/>
  <c r="I5" i="22"/>
  <c r="J4" i="22"/>
  <c r="K4" i="22" s="1"/>
  <c r="I4" i="22"/>
  <c r="J3" i="22"/>
  <c r="K3" i="22" s="1"/>
  <c r="I3" i="22"/>
  <c r="J2" i="22"/>
  <c r="K2" i="22" s="1"/>
  <c r="I2" i="22"/>
  <c r="N3" i="20"/>
  <c r="O3" i="20" s="1"/>
  <c r="N4" i="20"/>
  <c r="O4" i="20" s="1"/>
  <c r="N5" i="20"/>
  <c r="O5" i="20" s="1"/>
  <c r="N8" i="20"/>
  <c r="O8" i="20" s="1"/>
  <c r="N9" i="20"/>
  <c r="O9" i="20" s="1"/>
  <c r="N10" i="20"/>
  <c r="O10" i="20" s="1"/>
  <c r="N11" i="20"/>
  <c r="O11" i="20" s="1"/>
  <c r="N12" i="20"/>
  <c r="O12" i="20" s="1"/>
  <c r="N13" i="20"/>
  <c r="O13" i="20" s="1"/>
  <c r="N14" i="20"/>
  <c r="O14" i="20" s="1"/>
  <c r="N15" i="20"/>
  <c r="O15" i="20" s="1"/>
  <c r="N16" i="20"/>
  <c r="O16" i="20" s="1"/>
  <c r="N17" i="20"/>
  <c r="O17" i="20" s="1"/>
  <c r="N18" i="20"/>
  <c r="O18" i="20" s="1"/>
  <c r="N19" i="20"/>
  <c r="O19" i="20" s="1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O7" i="18"/>
  <c r="P6" i="21"/>
  <c r="L6" i="21"/>
  <c r="M6" i="21" s="1"/>
  <c r="K6" i="21"/>
  <c r="P5" i="21"/>
  <c r="L5" i="21"/>
  <c r="M5" i="21" s="1"/>
  <c r="K5" i="21"/>
  <c r="P4" i="21"/>
  <c r="L4" i="21"/>
  <c r="M4" i="21" s="1"/>
  <c r="K4" i="21"/>
  <c r="L3" i="21"/>
  <c r="M3" i="21" s="1"/>
  <c r="K3" i="21"/>
  <c r="L2" i="21"/>
  <c r="M2" i="21" s="1"/>
  <c r="K2" i="21"/>
  <c r="O3" i="18"/>
  <c r="O5" i="18"/>
  <c r="O6" i="18"/>
  <c r="O8" i="18"/>
  <c r="O9" i="18"/>
  <c r="L3" i="7"/>
  <c r="L4" i="7"/>
  <c r="L5" i="7"/>
  <c r="L6" i="7"/>
  <c r="L7" i="7"/>
  <c r="L2" i="7"/>
  <c r="Q74" i="11"/>
  <c r="P74" i="11"/>
  <c r="K74" i="11"/>
  <c r="L74" i="11" s="1"/>
  <c r="J74" i="11"/>
  <c r="Q73" i="11"/>
  <c r="P73" i="11"/>
  <c r="K73" i="11"/>
  <c r="L73" i="11" s="1"/>
  <c r="J73" i="11"/>
  <c r="Q72" i="11"/>
  <c r="P72" i="11"/>
  <c r="K72" i="11"/>
  <c r="L72" i="11" s="1"/>
  <c r="J72" i="11"/>
  <c r="Q71" i="11"/>
  <c r="P71" i="11"/>
  <c r="K71" i="11"/>
  <c r="L71" i="11" s="1"/>
  <c r="J71" i="11"/>
  <c r="Q70" i="11"/>
  <c r="P70" i="11"/>
  <c r="K70" i="11"/>
  <c r="L70" i="11" s="1"/>
  <c r="J70" i="11"/>
  <c r="Q69" i="11"/>
  <c r="P69" i="11"/>
  <c r="K69" i="11"/>
  <c r="L69" i="11" s="1"/>
  <c r="J69" i="11"/>
  <c r="Q68" i="11"/>
  <c r="P68" i="11"/>
  <c r="K68" i="11"/>
  <c r="L68" i="11" s="1"/>
  <c r="J68" i="11"/>
  <c r="Q67" i="11"/>
  <c r="P67" i="11"/>
  <c r="K67" i="11"/>
  <c r="L67" i="11" s="1"/>
  <c r="J67" i="11"/>
  <c r="Q66" i="11"/>
  <c r="P66" i="11"/>
  <c r="K66" i="11"/>
  <c r="L66" i="11" s="1"/>
  <c r="J66" i="11"/>
  <c r="Q65" i="11"/>
  <c r="P65" i="11"/>
  <c r="K65" i="11"/>
  <c r="L65" i="11" s="1"/>
  <c r="J65" i="11"/>
  <c r="Q64" i="11"/>
  <c r="P64" i="11"/>
  <c r="K64" i="11"/>
  <c r="L64" i="11" s="1"/>
  <c r="J64" i="11"/>
  <c r="Q63" i="11"/>
  <c r="P63" i="11"/>
  <c r="K63" i="11"/>
  <c r="L63" i="11" s="1"/>
  <c r="J63" i="11"/>
  <c r="Q62" i="11"/>
  <c r="P62" i="11"/>
  <c r="K62" i="11"/>
  <c r="L62" i="11" s="1"/>
  <c r="J62" i="11"/>
  <c r="Q61" i="11"/>
  <c r="P61" i="11"/>
  <c r="K61" i="11"/>
  <c r="L61" i="11" s="1"/>
  <c r="J61" i="11"/>
  <c r="Q60" i="11"/>
  <c r="P60" i="11"/>
  <c r="K60" i="11"/>
  <c r="L60" i="11" s="1"/>
  <c r="J60" i="11"/>
  <c r="Q59" i="11"/>
  <c r="P59" i="11"/>
  <c r="K59" i="11"/>
  <c r="L59" i="11" s="1"/>
  <c r="J59" i="11"/>
  <c r="Q58" i="11"/>
  <c r="P58" i="11"/>
  <c r="K58" i="11"/>
  <c r="L58" i="11" s="1"/>
  <c r="J58" i="11"/>
  <c r="Q57" i="11"/>
  <c r="P57" i="11"/>
  <c r="K57" i="11"/>
  <c r="L57" i="11" s="1"/>
  <c r="J57" i="11"/>
  <c r="Q56" i="11"/>
  <c r="P56" i="11"/>
  <c r="K56" i="11"/>
  <c r="L56" i="11" s="1"/>
  <c r="J56" i="11"/>
  <c r="Q55" i="11"/>
  <c r="P55" i="11"/>
  <c r="K55" i="11"/>
  <c r="L55" i="11" s="1"/>
  <c r="J55" i="11"/>
  <c r="Q54" i="11"/>
  <c r="P54" i="11"/>
  <c r="K54" i="11"/>
  <c r="L54" i="11" s="1"/>
  <c r="J54" i="11"/>
  <c r="Q53" i="11"/>
  <c r="P53" i="11"/>
  <c r="K53" i="11"/>
  <c r="L53" i="11" s="1"/>
  <c r="J53" i="11"/>
  <c r="Q52" i="11"/>
  <c r="P52" i="11"/>
  <c r="K52" i="11"/>
  <c r="L52" i="11" s="1"/>
  <c r="J52" i="11"/>
  <c r="Q51" i="11"/>
  <c r="P51" i="11"/>
  <c r="K51" i="11"/>
  <c r="L51" i="11" s="1"/>
  <c r="J51" i="11"/>
  <c r="Q50" i="11"/>
  <c r="P50" i="11"/>
  <c r="K50" i="11"/>
  <c r="L50" i="11" s="1"/>
  <c r="J50" i="11"/>
  <c r="Q49" i="11"/>
  <c r="P49" i="11"/>
  <c r="K49" i="11"/>
  <c r="L49" i="11" s="1"/>
  <c r="J49" i="11"/>
  <c r="Q48" i="11"/>
  <c r="P48" i="11"/>
  <c r="K48" i="11"/>
  <c r="L48" i="11" s="1"/>
  <c r="J48" i="11"/>
  <c r="Q47" i="11"/>
  <c r="P47" i="11"/>
  <c r="K47" i="11"/>
  <c r="L47" i="11" s="1"/>
  <c r="J47" i="11"/>
  <c r="Q46" i="11"/>
  <c r="P46" i="11"/>
  <c r="K46" i="11"/>
  <c r="L46" i="11" s="1"/>
  <c r="J46" i="11"/>
  <c r="Q45" i="11"/>
  <c r="P45" i="11"/>
  <c r="K45" i="11"/>
  <c r="L45" i="11" s="1"/>
  <c r="J45" i="11"/>
  <c r="Q44" i="11"/>
  <c r="P44" i="11"/>
  <c r="K44" i="11"/>
  <c r="L44" i="11" s="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 s="1"/>
  <c r="A44" i="10"/>
  <c r="M44" i="10"/>
  <c r="N44" i="10"/>
  <c r="O44" i="10" s="1"/>
  <c r="A45" i="10"/>
  <c r="M45" i="10"/>
  <c r="N45" i="10"/>
  <c r="O45" i="10" s="1"/>
  <c r="A46" i="10"/>
  <c r="M46" i="10"/>
  <c r="N46" i="10"/>
  <c r="O46" i="10" s="1"/>
  <c r="A47" i="10"/>
  <c r="M47" i="10"/>
  <c r="N47" i="10"/>
  <c r="O47" i="10" s="1"/>
  <c r="A48" i="10"/>
  <c r="M48" i="10"/>
  <c r="N48" i="10"/>
  <c r="O48" i="10" s="1"/>
  <c r="A49" i="10"/>
  <c r="M49" i="10"/>
  <c r="N49" i="10"/>
  <c r="O49" i="10" s="1"/>
  <c r="A50" i="10"/>
  <c r="M50" i="10"/>
  <c r="N50" i="10"/>
  <c r="O50" i="10" s="1"/>
  <c r="A51" i="10"/>
  <c r="M51" i="10"/>
  <c r="N51" i="10"/>
  <c r="O51" i="10" s="1"/>
  <c r="A52" i="10"/>
  <c r="M52" i="10"/>
  <c r="N52" i="10"/>
  <c r="O52" i="10" s="1"/>
  <c r="A53" i="10"/>
  <c r="M53" i="10"/>
  <c r="N53" i="10"/>
  <c r="O53" i="10" s="1"/>
  <c r="A54" i="10"/>
  <c r="M54" i="10"/>
  <c r="N54" i="10"/>
  <c r="O54" i="10" s="1"/>
  <c r="A55" i="10"/>
  <c r="M55" i="10"/>
  <c r="N55" i="10"/>
  <c r="O55" i="10" s="1"/>
  <c r="A56" i="10"/>
  <c r="M56" i="10"/>
  <c r="N56" i="10"/>
  <c r="O56" i="10" s="1"/>
  <c r="A57" i="10"/>
  <c r="M57" i="10"/>
  <c r="N57" i="10"/>
  <c r="O57" i="10" s="1"/>
  <c r="A58" i="10"/>
  <c r="M58" i="10"/>
  <c r="N58" i="10"/>
  <c r="O58" i="10" s="1"/>
  <c r="A59" i="10"/>
  <c r="M59" i="10"/>
  <c r="N59" i="10"/>
  <c r="O59" i="10" s="1"/>
  <c r="A60" i="10"/>
  <c r="M60" i="10"/>
  <c r="N60" i="10"/>
  <c r="O60" i="10" s="1"/>
  <c r="A61" i="10"/>
  <c r="M61" i="10"/>
  <c r="N61" i="10"/>
  <c r="O61" i="10" s="1"/>
  <c r="A62" i="10"/>
  <c r="M62" i="10"/>
  <c r="N62" i="10"/>
  <c r="O62" i="10" s="1"/>
  <c r="A63" i="10"/>
  <c r="M63" i="10"/>
  <c r="N63" i="10"/>
  <c r="O63" i="10" s="1"/>
  <c r="A64" i="10"/>
  <c r="M64" i="10"/>
  <c r="N64" i="10"/>
  <c r="O64" i="10" s="1"/>
  <c r="A65" i="10"/>
  <c r="M65" i="10"/>
  <c r="N65" i="10"/>
  <c r="O65" i="10" s="1"/>
  <c r="A66" i="10"/>
  <c r="M66" i="10"/>
  <c r="N66" i="10"/>
  <c r="O66" i="10" s="1"/>
  <c r="A67" i="10"/>
  <c r="M67" i="10"/>
  <c r="N67" i="10"/>
  <c r="O67" i="10" s="1"/>
  <c r="A68" i="10"/>
  <c r="M68" i="10"/>
  <c r="N68" i="10"/>
  <c r="O68" i="10" s="1"/>
  <c r="A69" i="10"/>
  <c r="M69" i="10"/>
  <c r="N69" i="10"/>
  <c r="O69" i="10" s="1"/>
  <c r="A70" i="10"/>
  <c r="M70" i="10"/>
  <c r="N70" i="10"/>
  <c r="O70" i="10" s="1"/>
  <c r="A71" i="10"/>
  <c r="M71" i="10"/>
  <c r="N71" i="10"/>
  <c r="O71" i="10" s="1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K6" i="18"/>
  <c r="L6" i="18" s="1"/>
  <c r="K7" i="18"/>
  <c r="L7" i="18" s="1"/>
  <c r="K8" i="18"/>
  <c r="L8" i="18" s="1"/>
  <c r="K9" i="18"/>
  <c r="L9" i="18" s="1"/>
  <c r="J6" i="18"/>
  <c r="J7" i="18"/>
  <c r="J8" i="18"/>
  <c r="J9" i="18"/>
  <c r="M2" i="4"/>
  <c r="K2" i="18"/>
  <c r="L2" i="18" s="1"/>
  <c r="K3" i="18"/>
  <c r="L3" i="18" s="1"/>
  <c r="K5" i="18"/>
  <c r="L5" i="18" s="1"/>
  <c r="J3" i="18"/>
  <c r="J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 s="1"/>
  <c r="J17" i="11"/>
  <c r="K16" i="11"/>
  <c r="J16" i="11"/>
  <c r="K15" i="11"/>
  <c r="J15" i="11"/>
  <c r="K14" i="11"/>
  <c r="L14" i="11" s="1"/>
  <c r="J14" i="11"/>
  <c r="K23" i="11"/>
  <c r="J23" i="11"/>
  <c r="K22" i="11"/>
  <c r="J22" i="11"/>
  <c r="K21" i="11"/>
  <c r="L21" i="11" s="1"/>
  <c r="J21" i="11"/>
  <c r="K20" i="11"/>
  <c r="J20" i="11"/>
  <c r="K19" i="11"/>
  <c r="J19" i="11"/>
  <c r="J29" i="11"/>
  <c r="K29" i="11"/>
  <c r="J30" i="11"/>
  <c r="K30" i="11"/>
  <c r="J31" i="11"/>
  <c r="K31" i="11"/>
  <c r="J32" i="11"/>
  <c r="K32" i="11"/>
  <c r="J2" i="11"/>
  <c r="K2" i="11"/>
  <c r="J3" i="11"/>
  <c r="K3" i="11"/>
  <c r="J4" i="11"/>
  <c r="K4" i="11"/>
  <c r="J5" i="11"/>
  <c r="K5" i="11"/>
  <c r="J6" i="11"/>
  <c r="K6" i="11"/>
  <c r="J7" i="11"/>
  <c r="K7" i="11"/>
  <c r="J8" i="11"/>
  <c r="K8" i="1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K10" i="11"/>
  <c r="L10" i="11" s="1"/>
  <c r="K11" i="11"/>
  <c r="K12" i="11"/>
  <c r="K13" i="11"/>
  <c r="L13" i="11" s="1"/>
  <c r="K24" i="11"/>
  <c r="K25" i="11"/>
  <c r="K26" i="11"/>
  <c r="L26" i="11" s="1"/>
  <c r="K27" i="11"/>
  <c r="K28" i="1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 s="1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J81" i="34" l="1"/>
  <c r="J23" i="34"/>
  <c r="J85" i="34"/>
  <c r="J27" i="34"/>
  <c r="H70" i="34"/>
  <c r="H79" i="34"/>
  <c r="J86" i="34"/>
  <c r="J84" i="34"/>
  <c r="J82" i="34"/>
  <c r="J80" i="34"/>
  <c r="J28" i="34"/>
  <c r="J26" i="34"/>
  <c r="J24" i="34"/>
  <c r="J22" i="34"/>
  <c r="J20" i="34"/>
  <c r="J32" i="34"/>
  <c r="J11" i="34"/>
  <c r="J96" i="34"/>
  <c r="J6" i="34"/>
  <c r="J95" i="34"/>
  <c r="J4" i="34"/>
  <c r="J93" i="34"/>
  <c r="J91" i="34"/>
  <c r="AA131" i="34"/>
  <c r="J47" i="34"/>
  <c r="H90" i="34"/>
  <c r="J10" i="34"/>
  <c r="J7" i="34"/>
  <c r="J5" i="34"/>
  <c r="J94" i="34"/>
  <c r="J3" i="34"/>
  <c r="J92" i="34"/>
  <c r="AA132" i="34"/>
  <c r="AA130" i="34"/>
  <c r="J46" i="34"/>
  <c r="L28" i="11"/>
  <c r="L27" i="11"/>
  <c r="L25" i="11"/>
  <c r="L24" i="11"/>
  <c r="L12" i="11"/>
  <c r="L11" i="11"/>
  <c r="L9" i="11"/>
  <c r="L8" i="11"/>
  <c r="L7" i="11"/>
  <c r="L6" i="11"/>
  <c r="L5" i="11"/>
  <c r="L4" i="11"/>
  <c r="L3" i="11"/>
  <c r="L2" i="11"/>
  <c r="L32" i="11"/>
  <c r="L31" i="11"/>
  <c r="L30" i="11"/>
  <c r="L29" i="11"/>
  <c r="L20" i="11"/>
  <c r="L22" i="11"/>
  <c r="L23" i="11"/>
  <c r="L15" i="11"/>
  <c r="L16" i="11"/>
  <c r="L18" i="11"/>
  <c r="I3" i="23"/>
  <c r="L19" i="11"/>
  <c r="I7" i="23"/>
  <c r="I6" i="23"/>
  <c r="I4" i="2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I29" i="23"/>
  <c r="K29" i="23"/>
  <c r="I27" i="23"/>
  <c r="K27" i="23"/>
  <c r="I26" i="23"/>
  <c r="K26" i="23"/>
  <c r="I25" i="23"/>
  <c r="K25" i="23"/>
  <c r="I24" i="23"/>
  <c r="K24" i="23"/>
  <c r="I23" i="23"/>
  <c r="I5" i="23"/>
  <c r="K5" i="23"/>
  <c r="I9" i="23"/>
  <c r="K9" i="23"/>
  <c r="I8" i="23"/>
  <c r="K8" i="23"/>
  <c r="I22" i="23"/>
  <c r="K22" i="23"/>
  <c r="I21" i="23"/>
  <c r="K21" i="23"/>
  <c r="I20" i="23"/>
  <c r="K20" i="23"/>
  <c r="I19" i="23"/>
  <c r="K19" i="23"/>
  <c r="I18" i="23"/>
  <c r="K18" i="23"/>
  <c r="Q87" i="8"/>
  <c r="I13" i="23"/>
  <c r="K13" i="23"/>
  <c r="I12" i="23"/>
  <c r="K12" i="23"/>
  <c r="I11" i="23"/>
  <c r="K11" i="23"/>
  <c r="I10" i="23"/>
  <c r="K10" i="23"/>
  <c r="I2" i="23"/>
  <c r="K2" i="23"/>
  <c r="K28" i="23"/>
  <c r="I28" i="23"/>
  <c r="L2" i="24"/>
  <c r="M2" i="24" s="1"/>
</calcChain>
</file>

<file path=xl/sharedStrings.xml><?xml version="1.0" encoding="utf-8"?>
<sst xmlns="http://schemas.openxmlformats.org/spreadsheetml/2006/main" count="15947" uniqueCount="2349">
  <si>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</si>
  <si>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</si>
  <si>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</si>
  <si>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</si>
  <si>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</si>
  <si>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</si>
  <si>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</si>
  <si>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</si>
  <si>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</si>
  <si>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</si>
  <si>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</si>
  <si>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</si>
  <si>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</si>
  <si>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</si>
  <si>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</si>
  <si>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</si>
  <si>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</si>
  <si>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</si>
  <si>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</si>
  <si>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</si>
  <si>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June 2022</t>
  </si>
  <si>
    <t>January_Mixed_Cohort HFD+HFCTRL</t>
  </si>
  <si>
    <t>HFD+CTRL</t>
  </si>
  <si>
    <t>9-12</t>
  </si>
  <si>
    <t>E4HN</t>
  </si>
  <si>
    <t>CTRL_12MnthCohort2_2_1_21</t>
  </si>
  <si>
    <t>12MonthCTRL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</si>
  <si>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</si>
  <si>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</si>
  <si>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</si>
  <si>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</si>
  <si>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</si>
  <si>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</si>
  <si>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</si>
  <si>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</si>
  <si>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</si>
  <si>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</si>
  <si>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</si>
  <si>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</si>
  <si>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</si>
  <si>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</si>
  <si>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</si>
  <si>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</si>
  <si>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</si>
  <si>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</si>
  <si>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</si>
  <si>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</si>
  <si>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</si>
  <si>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</si>
  <si>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</si>
  <si>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</si>
  <si>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</si>
  <si>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</si>
  <si>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</si>
  <si>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</si>
  <si>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</si>
  <si>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</si>
  <si>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</si>
  <si>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Cohort Name</t>
  </si>
  <si>
    <t>CIVM_ID</t>
  </si>
  <si>
    <t>Animal_ID</t>
  </si>
  <si>
    <t>Cage_Assignment</t>
  </si>
  <si>
    <t>Cage Number</t>
  </si>
  <si>
    <t>Sex</t>
  </si>
  <si>
    <t>Genotype</t>
  </si>
  <si>
    <t>Marking</t>
  </si>
  <si>
    <t>DOB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</si>
  <si>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</si>
  <si>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</si>
  <si>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</si>
  <si>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</si>
  <si>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</si>
  <si>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</si>
  <si>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</si>
  <si>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</si>
  <si>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</si>
  <si>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</si>
  <si>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</si>
  <si>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</si>
  <si>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</si>
  <si>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</si>
  <si>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</si>
  <si>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</si>
  <si>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</si>
  <si>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</si>
  <si>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</si>
  <si>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</si>
  <si>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</si>
  <si>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</si>
  <si>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</si>
  <si>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</si>
  <si>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</si>
  <si>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</si>
  <si>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</si>
  <si>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</si>
  <si>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</si>
  <si>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</si>
  <si>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</si>
  <si>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</si>
  <si>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</si>
  <si>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</si>
  <si>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</si>
  <si>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</si>
  <si>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</si>
  <si>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</si>
  <si>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</si>
  <si>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</si>
  <si>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</si>
  <si>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</si>
  <si>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</si>
  <si>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</si>
  <si>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</si>
  <si>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</si>
  <si>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</si>
  <si>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</si>
  <si>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</si>
  <si>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</si>
  <si>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</si>
  <si>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</si>
  <si>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</si>
  <si>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</si>
  <si>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</si>
  <si>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</si>
  <si>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</si>
  <si>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</si>
  <si>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</si>
  <si>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</si>
  <si>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</si>
  <si>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</si>
  <si>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</si>
  <si>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</si>
  <si>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</si>
  <si>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</si>
  <si>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</si>
  <si>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</si>
  <si>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</si>
  <si>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</si>
  <si>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</si>
  <si>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</si>
  <si>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</si>
  <si>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</si>
  <si>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</si>
  <si>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</si>
  <si>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</si>
  <si>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</si>
  <si>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</si>
  <si>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</si>
  <si>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</si>
  <si>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</si>
  <si>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</si>
  <si>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</si>
  <si>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</si>
  <si>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</si>
  <si>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</si>
  <si>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</si>
  <si>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</si>
  <si>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</si>
  <si>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</si>
  <si>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</si>
  <si>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</si>
  <si>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</si>
  <si>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</si>
  <si>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</si>
  <si>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</si>
  <si>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</si>
  <si>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</si>
  <si>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</si>
  <si>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</si>
  <si>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</si>
  <si>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</si>
  <si>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</si>
  <si>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</si>
  <si>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 xml:space="preserve">HFD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</si>
  <si>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</si>
  <si>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</si>
  <si>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</si>
  <si>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</si>
  <si>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</si>
  <si>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</si>
  <si>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</si>
  <si>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</si>
  <si>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</si>
  <si>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</si>
  <si>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 xml:space="preserve">Control 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</si>
  <si>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</si>
  <si>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</si>
  <si>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</si>
  <si>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</si>
  <si>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</si>
  <si>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</si>
  <si>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</si>
  <si>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</si>
  <si>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</si>
  <si>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</si>
  <si>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</si>
  <si>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</si>
  <si>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</si>
  <si>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</si>
  <si>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</si>
  <si>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</si>
  <si>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</si>
  <si>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</si>
  <si>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</si>
  <si>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</si>
  <si>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</si>
  <si>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</si>
  <si>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</si>
  <si>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</si>
  <si>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</si>
  <si>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</si>
  <si>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</si>
  <si>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</si>
  <si>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</si>
  <si>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</si>
  <si>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</si>
  <si>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</si>
  <si>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</si>
  <si>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</si>
  <si>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</si>
  <si>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</si>
  <si>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</si>
  <si>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</si>
  <si>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</si>
  <si>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</si>
  <si>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</si>
  <si>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</si>
  <si>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</si>
  <si>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</si>
  <si>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</si>
  <si>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</si>
  <si>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</si>
  <si>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</si>
  <si>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</si>
  <si>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</si>
  <si>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</si>
  <si>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</si>
  <si>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</si>
  <si>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</si>
  <si>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</si>
  <si>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</si>
  <si>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</si>
  <si>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</si>
  <si>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</si>
  <si>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</si>
  <si>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</si>
  <si>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</si>
  <si>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</si>
  <si>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</si>
  <si>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</si>
  <si>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</si>
  <si>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</si>
  <si>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</si>
  <si>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</si>
  <si>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</si>
  <si>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</si>
  <si>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</si>
  <si>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</si>
  <si>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</si>
  <si>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</si>
  <si>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</si>
  <si>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</si>
  <si>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</si>
  <si>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</si>
  <si>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</si>
  <si>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</si>
  <si>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</si>
  <si>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</si>
  <si>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</si>
  <si>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</si>
  <si>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</si>
  <si>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</si>
  <si>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</si>
  <si>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</si>
  <si>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</si>
  <si>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</si>
  <si>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</si>
  <si>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</si>
  <si>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</si>
  <si>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</si>
  <si>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</si>
  <si>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</si>
  <si>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</si>
  <si>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</si>
  <si>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</si>
  <si>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</si>
  <si>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</si>
  <si>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</si>
  <si>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</si>
  <si>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</si>
  <si>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</si>
  <si>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</si>
  <si>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</si>
  <si>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</si>
  <si>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</si>
  <si>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</si>
  <si>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</si>
  <si>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</si>
  <si>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</si>
  <si>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</si>
  <si>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</si>
  <si>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</si>
  <si>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</si>
  <si>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</si>
  <si>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</si>
  <si>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</si>
  <si>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</si>
  <si>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</si>
  <si>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</si>
  <si>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</si>
  <si>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</si>
  <si>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</si>
  <si>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</si>
  <si>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</si>
  <si>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</si>
  <si>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</si>
  <si>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</si>
  <si>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</si>
  <si>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</si>
  <si>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</si>
  <si>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</si>
  <si>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</si>
  <si>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</si>
  <si>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</si>
  <si>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</si>
  <si>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</si>
  <si>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</si>
  <si>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</si>
  <si>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</si>
  <si>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</si>
  <si>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</si>
  <si>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</si>
  <si>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</si>
  <si>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</si>
  <si>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</si>
  <si>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</si>
  <si>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</si>
  <si>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</si>
  <si>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</si>
  <si>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</si>
  <si>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</si>
  <si>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</si>
  <si>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</si>
  <si>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</si>
  <si>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</si>
  <si>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</si>
  <si>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</si>
  <si>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</si>
  <si>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</si>
  <si>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</si>
  <si>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</si>
  <si>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</si>
  <si>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</si>
  <si>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</si>
  <si>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</si>
  <si>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</si>
  <si>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</si>
  <si>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</si>
  <si>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</si>
  <si>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</si>
  <si>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</si>
  <si>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</si>
  <si>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</si>
  <si>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</si>
  <si>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</si>
  <si>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</si>
  <si>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</si>
  <si>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</si>
  <si>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</si>
  <si>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</si>
  <si>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</si>
  <si>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</si>
  <si>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</si>
  <si>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</si>
  <si>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</si>
  <si>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</si>
  <si>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</si>
  <si>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211001-10:0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</si>
  <si>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</si>
  <si>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</si>
  <si>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</si>
  <si>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</si>
  <si>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</si>
  <si>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</si>
  <si>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</si>
  <si>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</si>
  <si>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</si>
  <si>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</si>
  <si>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</si>
  <si>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</si>
  <si>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</si>
  <si>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</si>
  <si>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</si>
  <si>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</si>
  <si>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</si>
  <si>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211001-23:0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</si>
  <si>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</si>
  <si>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</si>
  <si>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</si>
  <si>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</si>
  <si>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</si>
  <si>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</si>
  <si>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</si>
  <si>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</si>
  <si>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</si>
  <si>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</si>
  <si>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</si>
  <si>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</si>
  <si>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</si>
  <si>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</si>
  <si>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211001-15:0</t>
  </si>
  <si>
    <t>210614-22</t>
  </si>
  <si>
    <t>Cage6</t>
  </si>
  <si>
    <t>211001-16:0</t>
  </si>
  <si>
    <t>210614-23</t>
  </si>
  <si>
    <t>211001-17:0</t>
  </si>
  <si>
    <t>210614-24</t>
  </si>
  <si>
    <t>211001-18:0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</si>
  <si>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</si>
  <si>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</si>
  <si>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</si>
  <si>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</si>
  <si>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</si>
  <si>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</si>
  <si>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</si>
  <si>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</si>
  <si>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</si>
  <si>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</si>
  <si>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</si>
  <si>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</si>
  <si>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</si>
  <si>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</si>
  <si>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</si>
  <si>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</si>
  <si>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</si>
  <si>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</si>
  <si>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</si>
  <si>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</si>
  <si>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</si>
  <si>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</si>
  <si>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</si>
  <si>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</si>
  <si>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</si>
  <si>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</si>
  <si>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</si>
  <si>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</si>
  <si>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</si>
  <si>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</si>
  <si>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</si>
  <si>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</si>
  <si>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</si>
  <si>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</si>
  <si>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</si>
  <si>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</si>
  <si>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</si>
  <si>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</si>
  <si>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</si>
  <si>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</si>
  <si>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</si>
  <si>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</si>
  <si>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</si>
  <si>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</si>
  <si>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</si>
  <si>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</si>
  <si>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</si>
  <si>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</si>
  <si>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</si>
  <si>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</si>
  <si>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</si>
  <si>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</si>
  <si>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</si>
  <si>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</si>
  <si>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</si>
  <si>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</si>
  <si>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</si>
  <si>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</si>
  <si>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</si>
  <si>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</si>
  <si>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</si>
  <si>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</si>
  <si>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</si>
  <si>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</si>
  <si>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</si>
  <si>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</si>
  <si>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</si>
  <si>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</si>
  <si>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</si>
  <si>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</si>
  <si>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</si>
  <si>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</si>
  <si>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</si>
  <si>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18 Month Control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</si>
  <si>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</si>
  <si>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</si>
  <si>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</si>
  <si>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</si>
  <si>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</si>
  <si>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</si>
  <si>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</si>
  <si>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</si>
  <si>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</si>
  <si>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</si>
  <si>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</si>
  <si>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</si>
  <si>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</si>
  <si>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</si>
  <si>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</si>
  <si>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</si>
  <si>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</si>
  <si>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</si>
  <si>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</si>
  <si>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</si>
  <si>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</si>
  <si>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</si>
  <si>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</si>
  <si>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</si>
  <si>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</si>
  <si>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</si>
  <si>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</si>
  <si>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</si>
  <si>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</si>
  <si>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</si>
  <si>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</si>
  <si>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</si>
  <si>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</si>
  <si>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</si>
  <si>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</si>
  <si>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</si>
  <si>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</si>
  <si>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</si>
  <si>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</si>
  <si>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</si>
  <si>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</si>
  <si>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</si>
  <si>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</si>
  <si>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</si>
  <si>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</si>
  <si>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</si>
  <si>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</si>
  <si>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</si>
  <si>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</si>
  <si>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18 month HFD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</si>
  <si>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</si>
  <si>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</si>
  <si>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</si>
  <si>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</si>
  <si>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</si>
  <si>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</si>
  <si>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</si>
  <si>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</si>
  <si>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</si>
  <si>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</si>
  <si>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</si>
  <si>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</si>
  <si>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</si>
  <si>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</si>
  <si>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</si>
  <si>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</si>
  <si>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</si>
  <si>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</si>
  <si>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</si>
  <si>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</si>
  <si>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</si>
  <si>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</si>
  <si>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</si>
  <si>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</si>
  <si>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220207-26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</si>
  <si>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</si>
  <si>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</si>
  <si>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</si>
  <si>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</si>
  <si>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</si>
  <si>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</si>
  <si>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</si>
  <si>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</si>
  <si>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</si>
  <si>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</si>
  <si>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</si>
  <si>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</si>
  <si>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</si>
  <si>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</si>
  <si>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April_2022_12moHFD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</si>
  <si>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</si>
  <si>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</si>
  <si>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</si>
  <si>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</si>
  <si>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</si>
  <si>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</si>
  <si>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</si>
  <si>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220404-8</t>
  </si>
  <si>
    <t>220404-9</t>
  </si>
  <si>
    <t>220404-10</t>
  </si>
  <si>
    <t>220509-1</t>
  </si>
  <si>
    <t>APOE22</t>
  </si>
  <si>
    <t>220509-2</t>
  </si>
  <si>
    <t>220509-3</t>
  </si>
  <si>
    <t>220509-4</t>
  </si>
  <si>
    <t>220509-5</t>
  </si>
  <si>
    <t>220509-6</t>
  </si>
  <si>
    <t>220509-7</t>
  </si>
  <si>
    <t>APOE33</t>
  </si>
  <si>
    <t>220509-8</t>
  </si>
  <si>
    <t>220509-9</t>
  </si>
  <si>
    <t>220509-10</t>
  </si>
  <si>
    <t>191205-1</t>
  </si>
  <si>
    <t>CVN</t>
  </si>
  <si>
    <t>female</t>
  </si>
  <si>
    <t>treadmill</t>
  </si>
  <si>
    <t>B52711</t>
  </si>
  <si>
    <t>N58214</t>
  </si>
  <si>
    <t>191205-2</t>
  </si>
  <si>
    <t>B52823</t>
  </si>
  <si>
    <t>N58215</t>
  </si>
  <si>
    <t>191205-3</t>
  </si>
  <si>
    <t>N58216</t>
  </si>
  <si>
    <t>191205-4</t>
  </si>
  <si>
    <t>B53041</t>
  </si>
  <si>
    <t>N58217</t>
  </si>
  <si>
    <t>191205-5</t>
  </si>
  <si>
    <t>B53054</t>
  </si>
  <si>
    <t>N58218</t>
  </si>
  <si>
    <t>191205-6</t>
  </si>
  <si>
    <t>wheel_only</t>
  </si>
  <si>
    <t>B53161</t>
  </si>
  <si>
    <t>N58219</t>
  </si>
  <si>
    <t>191205-8</t>
  </si>
  <si>
    <t>B53183</t>
  </si>
  <si>
    <t>N58221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</si>
  <si>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</si>
  <si>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</si>
  <si>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</si>
  <si>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</si>
  <si>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</si>
  <si>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</si>
  <si>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</si>
  <si>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</si>
  <si>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</si>
  <si>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191212-3</t>
  </si>
  <si>
    <t>B53233</t>
  </si>
  <si>
    <t>N58225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</si>
  <si>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</si>
  <si>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</si>
  <si>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</si>
  <si>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</si>
  <si>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</si>
  <si>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</si>
  <si>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</si>
  <si>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</si>
  <si>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</si>
  <si>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</si>
  <si>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</si>
  <si>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</si>
  <si>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</si>
  <si>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</si>
  <si>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</si>
  <si>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</si>
  <si>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</si>
  <si>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</si>
  <si>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</si>
  <si>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</si>
  <si>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</si>
  <si>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</si>
  <si>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</si>
  <si>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</si>
  <si>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</si>
  <si>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</si>
  <si>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</si>
  <si>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</si>
  <si>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</si>
  <si>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</si>
  <si>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</si>
  <si>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</si>
  <si>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</si>
  <si>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</si>
  <si>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</si>
  <si>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</si>
  <si>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</si>
  <si>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201007-1:0</t>
  </si>
  <si>
    <t>B55012</t>
  </si>
  <si>
    <t>N58650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</si>
  <si>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</si>
  <si>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</si>
  <si>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</si>
  <si>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</si>
  <si>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</si>
  <si>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</si>
  <si>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</si>
  <si>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</si>
  <si>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</si>
  <si>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</si>
  <si>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</si>
  <si>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</si>
  <si>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PumpGroup</t>
  </si>
  <si>
    <t>NameGroup</t>
  </si>
  <si>
    <t>Source</t>
  </si>
  <si>
    <t>Treatment</t>
  </si>
  <si>
    <t>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</si>
  <si>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</si>
  <si>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</si>
  <si>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</si>
  <si>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</si>
  <si>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</si>
  <si>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</si>
  <si>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</si>
  <si>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DWI</t>
  </si>
  <si>
    <t>GRE</t>
  </si>
  <si>
    <t>T1</t>
  </si>
  <si>
    <t>T2</t>
  </si>
  <si>
    <t>Notes</t>
  </si>
  <si>
    <t>AgeExVivoMRI</t>
  </si>
  <si>
    <t>Diet</t>
  </si>
  <si>
    <t>original_2019_scans</t>
  </si>
  <si>
    <t>In House</t>
  </si>
  <si>
    <t>190610_1:1</t>
  </si>
  <si>
    <t>Control</t>
  </si>
  <si>
    <t>190610_1</t>
  </si>
  <si>
    <t>APOE44</t>
  </si>
  <si>
    <t>male</t>
  </si>
  <si>
    <t>N57437</t>
  </si>
  <si>
    <t>N57439</t>
  </si>
  <si>
    <t>190610_6:1</t>
  </si>
  <si>
    <t>190610_6</t>
  </si>
  <si>
    <t>N57442</t>
  </si>
  <si>
    <t>N57443</t>
  </si>
  <si>
    <t>190610_2:1</t>
  </si>
  <si>
    <t>190610_2</t>
  </si>
  <si>
    <t>N57446</t>
  </si>
  <si>
    <t>N57445</t>
  </si>
  <si>
    <t>190610_7:1</t>
  </si>
  <si>
    <t>190610_7</t>
  </si>
  <si>
    <t>N57447</t>
  </si>
  <si>
    <t>N57448</t>
  </si>
  <si>
    <t>190610_3:1</t>
  </si>
  <si>
    <t>190610_3</t>
  </si>
  <si>
    <t>N57449</t>
  </si>
  <si>
    <t>N57450</t>
  </si>
  <si>
    <t>190610_8:1</t>
  </si>
  <si>
    <t>190610_8</t>
  </si>
  <si>
    <t>N57451</t>
  </si>
  <si>
    <t>N57517</t>
  </si>
  <si>
    <t>190715_7:1</t>
  </si>
  <si>
    <t>190715_7</t>
  </si>
  <si>
    <t>N57496</t>
  </si>
  <si>
    <t>N57497</t>
  </si>
  <si>
    <t>190715_6:1</t>
  </si>
  <si>
    <t>190715_6</t>
  </si>
  <si>
    <t>N57498</t>
  </si>
  <si>
    <t>N57499</t>
  </si>
  <si>
    <t>190715_8:1</t>
  </si>
  <si>
    <t>190715_8</t>
  </si>
  <si>
    <t>N57500</t>
  </si>
  <si>
    <t>N57501</t>
  </si>
  <si>
    <t>190715_9:1</t>
  </si>
  <si>
    <t>190715_9</t>
  </si>
  <si>
    <t>N57502</t>
  </si>
  <si>
    <t>N57503</t>
  </si>
  <si>
    <t>190715_10:1</t>
  </si>
  <si>
    <t>190715_10</t>
  </si>
  <si>
    <t>N57513</t>
  </si>
  <si>
    <t>N57514</t>
  </si>
  <si>
    <t>190610_4:1</t>
  </si>
  <si>
    <t>190610_4</t>
  </si>
  <si>
    <t>N57515</t>
  </si>
  <si>
    <t>N57516</t>
  </si>
  <si>
    <t>190610_9:1</t>
  </si>
  <si>
    <t>190610_9</t>
  </si>
  <si>
    <t>N57518</t>
  </si>
  <si>
    <t>N57519</t>
  </si>
  <si>
    <t>190610_5:1</t>
  </si>
  <si>
    <t>190610_5</t>
  </si>
  <si>
    <t>N57520</t>
  </si>
  <si>
    <t>N57521</t>
  </si>
  <si>
    <t>190610_10:1</t>
  </si>
  <si>
    <t>190610_10</t>
  </si>
  <si>
    <t>N57522</t>
  </si>
  <si>
    <t>N57523</t>
  </si>
  <si>
    <t>190715_1:1</t>
  </si>
  <si>
    <t>190715_1</t>
  </si>
  <si>
    <t>N57546</t>
  </si>
  <si>
    <t>N57547</t>
  </si>
  <si>
    <t>190715_2:1</t>
  </si>
  <si>
    <t>190715_2</t>
  </si>
  <si>
    <t>N57548</t>
  </si>
  <si>
    <t>N57549</t>
  </si>
  <si>
    <t>190715_3:1</t>
  </si>
  <si>
    <t>190715_3</t>
  </si>
  <si>
    <t>N57550</t>
  </si>
  <si>
    <t>N57551</t>
  </si>
  <si>
    <t>190715_5:1</t>
  </si>
  <si>
    <t>190715_5</t>
  </si>
  <si>
    <t>N57552</t>
  </si>
  <si>
    <t>N57553</t>
  </si>
  <si>
    <t>190715_4:1</t>
  </si>
  <si>
    <t>190715_4</t>
  </si>
  <si>
    <t>N57554</t>
  </si>
  <si>
    <t>N57555</t>
  </si>
  <si>
    <t>190909_9:1</t>
  </si>
  <si>
    <t>190909_9</t>
  </si>
  <si>
    <t>N57559</t>
  </si>
  <si>
    <t>N57560</t>
  </si>
  <si>
    <t>190909_10:1</t>
  </si>
  <si>
    <t>190909_10</t>
  </si>
  <si>
    <t>N57580</t>
  </si>
  <si>
    <t>N57581</t>
  </si>
  <si>
    <t>190909_11:1</t>
  </si>
  <si>
    <t>190909_11</t>
  </si>
  <si>
    <t>N57582</t>
  </si>
  <si>
    <t>N57583</t>
  </si>
  <si>
    <t>190909_12:1</t>
  </si>
  <si>
    <t>190909_12</t>
  </si>
  <si>
    <t>N57584</t>
  </si>
  <si>
    <t>N57585</t>
  </si>
  <si>
    <t>190909_13:1</t>
  </si>
  <si>
    <t>190909_13</t>
  </si>
  <si>
    <t>N57587</t>
  </si>
  <si>
    <t>N57588</t>
  </si>
  <si>
    <t>190909_14:1</t>
  </si>
  <si>
    <t>190909_14</t>
  </si>
  <si>
    <t>N57590</t>
  </si>
  <si>
    <t>N57591</t>
  </si>
  <si>
    <t>191028_7:1</t>
  </si>
  <si>
    <t>191028_7</t>
  </si>
  <si>
    <t>N57692</t>
  </si>
  <si>
    <t>N57693</t>
  </si>
  <si>
    <t>191028_3:1</t>
  </si>
  <si>
    <t>191028_3</t>
  </si>
  <si>
    <t>N57694</t>
  </si>
  <si>
    <t>N57695</t>
  </si>
  <si>
    <t>191028_6:1</t>
  </si>
  <si>
    <t>191028_6</t>
  </si>
  <si>
    <t>N57700</t>
  </si>
  <si>
    <t>N57701</t>
  </si>
  <si>
    <t>191028_4:1</t>
  </si>
  <si>
    <t>191028_4</t>
  </si>
  <si>
    <t>N57702</t>
  </si>
  <si>
    <t>N57703</t>
  </si>
  <si>
    <t>191028_5:1</t>
  </si>
  <si>
    <t>191028_5</t>
  </si>
  <si>
    <t>N57709</t>
  </si>
  <si>
    <t>N57710</t>
  </si>
  <si>
    <t>N57460</t>
  </si>
  <si>
    <t>N57461</t>
  </si>
  <si>
    <t>I</t>
  </si>
  <si>
    <t>200331-14:0</t>
  </si>
  <si>
    <t>200331-14:1</t>
  </si>
  <si>
    <t>N58302_m00-m48</t>
  </si>
  <si>
    <t>N58301</t>
  </si>
  <si>
    <t>200331-15:0</t>
  </si>
  <si>
    <t>200331-15:1</t>
  </si>
  <si>
    <t>N58305_m00-m48</t>
  </si>
  <si>
    <t>N58306</t>
  </si>
  <si>
    <t>200331-16:0</t>
  </si>
  <si>
    <t>200331-16:1</t>
  </si>
  <si>
    <t>N58303_m00-m48</t>
  </si>
  <si>
    <t>N58304</t>
  </si>
  <si>
    <t>200331-17:0</t>
  </si>
  <si>
    <t>200331-17:1</t>
  </si>
  <si>
    <t>N58309_m00-m48</t>
  </si>
  <si>
    <t>N58308</t>
  </si>
  <si>
    <t>200331-18:0</t>
  </si>
  <si>
    <t>200331-18:1</t>
  </si>
  <si>
    <t>N58310_m00-m48</t>
  </si>
  <si>
    <t>N58311</t>
  </si>
  <si>
    <t>200331-20:0</t>
  </si>
  <si>
    <t>200331-20:1</t>
  </si>
  <si>
    <t>N58355_m00-m48</t>
  </si>
  <si>
    <t>N58358</t>
  </si>
  <si>
    <t>200302-10:0</t>
  </si>
  <si>
    <t>200302-10:1</t>
  </si>
  <si>
    <t>N58344_m00-m48</t>
  </si>
  <si>
    <t>N58348</t>
  </si>
  <si>
    <t>200302-11:0</t>
  </si>
  <si>
    <t>200302-11:1</t>
  </si>
  <si>
    <t>N58346_m00-m48</t>
  </si>
  <si>
    <t>N58349</t>
  </si>
  <si>
    <t>200302-12:0</t>
  </si>
  <si>
    <t>200302-12:1</t>
  </si>
  <si>
    <t>N58350_m00-m48</t>
  </si>
  <si>
    <t>N58356</t>
  </si>
  <si>
    <t>II</t>
  </si>
  <si>
    <t>200302-3:0</t>
  </si>
  <si>
    <t>200302-3:1</t>
  </si>
  <si>
    <t>N58394_m00-m48</t>
  </si>
  <si>
    <t>N58395</t>
  </si>
  <si>
    <t>200302-4:0</t>
  </si>
  <si>
    <t>200302-4:1</t>
  </si>
  <si>
    <t>N58396_m00-m48</t>
  </si>
  <si>
    <t>N58397</t>
  </si>
  <si>
    <t>200302-5:0</t>
  </si>
  <si>
    <t>200302-5:1</t>
  </si>
  <si>
    <t>N58398_m00-m48</t>
  </si>
  <si>
    <t>N58399</t>
  </si>
  <si>
    <t>200302-6:0</t>
  </si>
  <si>
    <t>200302-6:1</t>
  </si>
  <si>
    <t>N58359_m00-m48</t>
  </si>
  <si>
    <t>N58360</t>
  </si>
  <si>
    <t>200302-7:0</t>
  </si>
  <si>
    <t>200302-7:1</t>
  </si>
  <si>
    <t>N58361_m00-m48</t>
  </si>
  <si>
    <t>N58362</t>
  </si>
  <si>
    <t>200302-8:0</t>
  </si>
  <si>
    <t>200302-8:1</t>
  </si>
  <si>
    <t>N58404_m00-m48</t>
  </si>
  <si>
    <t>N58405</t>
  </si>
  <si>
    <t>200302-9:0</t>
  </si>
  <si>
    <t>200302-9:1</t>
  </si>
  <si>
    <t>N58402_m00-m48</t>
  </si>
  <si>
    <t>N58403</t>
  </si>
  <si>
    <t>III</t>
  </si>
  <si>
    <t>200331-1:0</t>
  </si>
  <si>
    <t>200331-1:1</t>
  </si>
  <si>
    <t>N58516_m00-m48</t>
  </si>
  <si>
    <t>N58517</t>
  </si>
  <si>
    <t>200331-2:0</t>
  </si>
  <si>
    <t>200331-2:1</t>
  </si>
  <si>
    <t>N58608_m00-m48</t>
  </si>
  <si>
    <t>N58609</t>
  </si>
  <si>
    <t>200331-3:0</t>
  </si>
  <si>
    <t>200331-3:1</t>
  </si>
  <si>
    <t>200331-4:0</t>
  </si>
  <si>
    <t>200331-4:1</t>
  </si>
  <si>
    <t>N58606m00-m48</t>
  </si>
  <si>
    <t>N58607</t>
  </si>
  <si>
    <t>200331-5:0</t>
  </si>
  <si>
    <t>200331-5:1</t>
  </si>
  <si>
    <t>N58604m00-m48</t>
  </si>
  <si>
    <t>N58605</t>
  </si>
  <si>
    <t>200331-7:0</t>
  </si>
  <si>
    <t>200331-7:1</t>
  </si>
  <si>
    <t>N58512_m00-m48</t>
  </si>
  <si>
    <t>N58513</t>
  </si>
  <si>
    <t>200331-8:0</t>
  </si>
  <si>
    <t>200331-8:1</t>
  </si>
  <si>
    <t>N58477_m00-m48</t>
  </si>
  <si>
    <t>N58478</t>
  </si>
  <si>
    <t>200331-9:0</t>
  </si>
  <si>
    <t>200331-9:1</t>
  </si>
  <si>
    <t>N58500_m00-m48</t>
  </si>
  <si>
    <t>N58501</t>
  </si>
  <si>
    <t>200331-10:0</t>
  </si>
  <si>
    <t>200331-10:1</t>
  </si>
  <si>
    <t>N58510_m00-m48</t>
  </si>
  <si>
    <t>N58511</t>
  </si>
  <si>
    <t>200331-11:0</t>
  </si>
  <si>
    <t>200331-11:1</t>
  </si>
  <si>
    <t>N58406_m00-m48</t>
  </si>
  <si>
    <t>N58407</t>
  </si>
  <si>
    <t>200331-12:0</t>
  </si>
  <si>
    <t>200331-12:1</t>
  </si>
  <si>
    <t>N58408_m00-m48</t>
  </si>
  <si>
    <t>N58409</t>
  </si>
  <si>
    <t>200331-13:0</t>
  </si>
  <si>
    <t>200331-13:1</t>
  </si>
  <si>
    <t>N58514_m00-m48</t>
  </si>
  <si>
    <t>N58515</t>
  </si>
  <si>
    <t>IV</t>
  </si>
  <si>
    <t xml:space="preserve">201015-1:0           </t>
  </si>
  <si>
    <t>?</t>
  </si>
  <si>
    <t>APOE33HN</t>
  </si>
  <si>
    <t>201015-1:1</t>
  </si>
  <si>
    <t>N58655_m00-m48</t>
  </si>
  <si>
    <t>N58667</t>
  </si>
  <si>
    <t>IX</t>
  </si>
  <si>
    <t>210503_1</t>
  </si>
  <si>
    <t>210624-1:1</t>
  </si>
  <si>
    <t>210503_2</t>
  </si>
  <si>
    <t>210624-2:1</t>
  </si>
  <si>
    <t>210624-3:1</t>
  </si>
  <si>
    <t>210624-4:1</t>
  </si>
  <si>
    <t>210624-5:1</t>
  </si>
  <si>
    <t>210624-6:1</t>
  </si>
  <si>
    <t>210624-7:1</t>
  </si>
  <si>
    <t>210624-8:1</t>
  </si>
  <si>
    <t>210624-9:1</t>
  </si>
  <si>
    <t>210624-10:1</t>
  </si>
  <si>
    <t>210624-11:1</t>
  </si>
  <si>
    <t>210624-12:1</t>
  </si>
  <si>
    <t>Abdominal tumor.  6/30/21 die during image? Did not draw the blood. 7/1/21 dessection find uterus, ovary or kidney tumor. Save haed in formalin+0.5% ProHance</t>
  </si>
  <si>
    <t>210624-13:1</t>
  </si>
  <si>
    <t>6/30/21 Die during image. Did not draw the blood. 7/1/21 Save haed in formalin+0.5% ProHance</t>
  </si>
  <si>
    <t>210624-14:1</t>
  </si>
  <si>
    <t>210624-15:1</t>
  </si>
  <si>
    <t>6/30/21 MRI find brain tumor. 7/1/21 wt 30.4g. Lip-I (IV) injection for Micro Ct , 7/6/21 Die during CT. Did not draw the blood. Save haed in formalin+0.5% ProHance</t>
  </si>
  <si>
    <t>210624-16:1</t>
  </si>
  <si>
    <t>died during imaging</t>
  </si>
  <si>
    <t>7/1/21 Die during image. Did not draw the blood. 7/2/21 Save haed in formalin+0.5% ProHance</t>
  </si>
  <si>
    <t>V</t>
  </si>
  <si>
    <t xml:space="preserve">210113-1:0           </t>
  </si>
  <si>
    <t>201026_1:0</t>
  </si>
  <si>
    <t>APOE44HN</t>
  </si>
  <si>
    <t>210113-1:1</t>
  </si>
  <si>
    <t>N58706_m00-m48</t>
  </si>
  <si>
    <t>N58707</t>
  </si>
  <si>
    <t xml:space="preserve">210113-2:0           </t>
  </si>
  <si>
    <t>201026_2:0</t>
  </si>
  <si>
    <t>210113-2:1</t>
  </si>
  <si>
    <t>N58708_m00-m48</t>
  </si>
  <si>
    <t>N58709</t>
  </si>
  <si>
    <t xml:space="preserve">210113-3:0           </t>
  </si>
  <si>
    <t>201026_3:0</t>
  </si>
  <si>
    <t>210113-3:1</t>
  </si>
  <si>
    <t>N58712_m00-m48</t>
  </si>
  <si>
    <t>N58713</t>
  </si>
  <si>
    <t xml:space="preserve">210113-4:0           </t>
  </si>
  <si>
    <t>201026_4:0</t>
  </si>
  <si>
    <t>210113-4:1</t>
  </si>
  <si>
    <t>N58714_m00-m48</t>
  </si>
  <si>
    <t>N58715</t>
  </si>
  <si>
    <t>VI</t>
  </si>
  <si>
    <t xml:space="preserve">210216-1:0           </t>
  </si>
  <si>
    <t>APOE22HN</t>
  </si>
  <si>
    <t>210216-1:1</t>
  </si>
  <si>
    <t>VII</t>
  </si>
  <si>
    <t xml:space="preserve">210118-1:0           </t>
  </si>
  <si>
    <t>201012_1:0</t>
  </si>
  <si>
    <t>210118-1:1</t>
  </si>
  <si>
    <t>N58735_m00-m48</t>
  </si>
  <si>
    <t>N58739</t>
  </si>
  <si>
    <t xml:space="preserve">210118-2:0           </t>
  </si>
  <si>
    <t>201012_2:0</t>
  </si>
  <si>
    <t>210118-2:1</t>
  </si>
  <si>
    <t>N58733_m00-m48</t>
  </si>
  <si>
    <t>N58737</t>
  </si>
  <si>
    <t xml:space="preserve">210118-3:0           </t>
  </si>
  <si>
    <t>201012_3:0</t>
  </si>
  <si>
    <t>210118-3:1</t>
  </si>
  <si>
    <t>N58734_m00-m48</t>
  </si>
  <si>
    <t>N58738</t>
  </si>
  <si>
    <t xml:space="preserve">210118-8:0           </t>
  </si>
  <si>
    <t>201012_8:0</t>
  </si>
  <si>
    <t>210118-8:1</t>
  </si>
  <si>
    <t xml:space="preserve">210118-10:0           </t>
  </si>
  <si>
    <t>201012_10:0</t>
  </si>
  <si>
    <t>210118-10:1</t>
  </si>
  <si>
    <t>N58740_m00-m48</t>
  </si>
  <si>
    <t>N58741</t>
  </si>
  <si>
    <t xml:space="preserve">210118-11:0           </t>
  </si>
  <si>
    <t>201012_11:0</t>
  </si>
  <si>
    <t>210118-11:1</t>
  </si>
  <si>
    <t>N58742_m00-m48</t>
  </si>
  <si>
    <t>N58743</t>
  </si>
  <si>
    <t xml:space="preserve">210118-12:0           </t>
  </si>
  <si>
    <t>201012_12:0</t>
  </si>
  <si>
    <t>210118-12:1</t>
  </si>
  <si>
    <t>N58745_m00-m48</t>
  </si>
  <si>
    <t>N58746</t>
  </si>
  <si>
    <t xml:space="preserve">21018-13:0           </t>
  </si>
  <si>
    <t>201012_13:0</t>
  </si>
  <si>
    <t>210118-13:1</t>
  </si>
  <si>
    <t>N58747_m00-m48</t>
  </si>
  <si>
    <t>N58748</t>
  </si>
  <si>
    <t xml:space="preserve">210118-15:0           </t>
  </si>
  <si>
    <t>201012_15:0</t>
  </si>
  <si>
    <t>210118-15:1</t>
  </si>
  <si>
    <t>N58749_m00-m48</t>
  </si>
  <si>
    <t>N58750</t>
  </si>
  <si>
    <t xml:space="preserve">210118-16:0           </t>
  </si>
  <si>
    <t>201012_16:0</t>
  </si>
  <si>
    <t>210118-16:1</t>
  </si>
  <si>
    <t>N58751_m00-m48</t>
  </si>
  <si>
    <t>N58752</t>
  </si>
  <si>
    <t xml:space="preserve">210118-4:0           </t>
  </si>
  <si>
    <t>201012_4:0</t>
  </si>
  <si>
    <t>210118-4:1</t>
  </si>
  <si>
    <t>N58779_m00-m48</t>
  </si>
  <si>
    <t>N58782</t>
  </si>
  <si>
    <t xml:space="preserve">210118-5:0           </t>
  </si>
  <si>
    <t>201012_5:0</t>
  </si>
  <si>
    <t>210118-5:1</t>
  </si>
  <si>
    <t>N58780_m00-m48</t>
  </si>
  <si>
    <t>N58781</t>
  </si>
  <si>
    <t xml:space="preserve">210118-6:0           </t>
  </si>
  <si>
    <t>201012_6:0</t>
  </si>
  <si>
    <t>210118-6:1</t>
  </si>
  <si>
    <t>N58784_m00-m48</t>
  </si>
  <si>
    <t>N58785</t>
  </si>
  <si>
    <t xml:space="preserve">210118-7:0           </t>
  </si>
  <si>
    <t>201012_7:0</t>
  </si>
  <si>
    <t>210118-7:1</t>
  </si>
  <si>
    <t>N58788_m00-m48</t>
  </si>
  <si>
    <t>N58789</t>
  </si>
  <si>
    <t xml:space="preserve">210118-9:0           </t>
  </si>
  <si>
    <t>201012_9:0</t>
  </si>
  <si>
    <t>210118-9:1</t>
  </si>
  <si>
    <t>N58790_m00-m48</t>
  </si>
  <si>
    <t>N58791</t>
  </si>
  <si>
    <t xml:space="preserve">210118-17:0           </t>
  </si>
  <si>
    <t>201012_17:0</t>
  </si>
  <si>
    <t>210118-17:1</t>
  </si>
  <si>
    <t>N58792_m00-m48</t>
  </si>
  <si>
    <t>N58793</t>
  </si>
  <si>
    <t xml:space="preserve">210118-18:0           </t>
  </si>
  <si>
    <t>201012_18:0</t>
  </si>
  <si>
    <t>210118-18:1</t>
  </si>
  <si>
    <t>N58794_m00-m48</t>
  </si>
  <si>
    <t>N58795</t>
  </si>
  <si>
    <t xml:space="preserve">210118-19:0           </t>
  </si>
  <si>
    <t>201012_19:0</t>
  </si>
  <si>
    <t>210118-19:1</t>
  </si>
  <si>
    <t>N58829_m00-m48</t>
  </si>
  <si>
    <t>N58830</t>
  </si>
  <si>
    <t>d</t>
  </si>
  <si>
    <t xml:space="preserve">210118-20:0           </t>
  </si>
  <si>
    <t>201012_20:0</t>
  </si>
  <si>
    <t>210118-20:1</t>
  </si>
  <si>
    <t>N58813_m00-m48</t>
  </si>
  <si>
    <t>N58814</t>
  </si>
  <si>
    <t xml:space="preserve">210118-21:0           </t>
  </si>
  <si>
    <t>201012_21:0</t>
  </si>
  <si>
    <t>210118-21:1</t>
  </si>
  <si>
    <t>N58815_m00-m48</t>
  </si>
  <si>
    <t xml:space="preserve">210118-22:0           </t>
  </si>
  <si>
    <t>201012_22:0</t>
  </si>
  <si>
    <t>210118-22:1</t>
  </si>
  <si>
    <t>N58821_m00-m48</t>
  </si>
  <si>
    <t>N58822</t>
  </si>
  <si>
    <t xml:space="preserve">210118-23:0           </t>
  </si>
  <si>
    <t>201012_23:0</t>
  </si>
  <si>
    <t>210118-23:1</t>
  </si>
  <si>
    <t>N58819_m00-m48</t>
  </si>
  <si>
    <t xml:space="preserve">210118-24:0           </t>
  </si>
  <si>
    <t>201012_24:0</t>
  </si>
  <si>
    <t>210118-24:1</t>
  </si>
  <si>
    <t>N58831_m00-m48</t>
  </si>
  <si>
    <t>N58832</t>
  </si>
  <si>
    <t xml:space="preserve">210118-25:0           </t>
  </si>
  <si>
    <t>201012_25:0</t>
  </si>
  <si>
    <t>210118-25:1</t>
  </si>
  <si>
    <t>N58851_m00-m48</t>
  </si>
  <si>
    <t>N58852</t>
  </si>
  <si>
    <t xml:space="preserve">210118-26:0           </t>
  </si>
  <si>
    <t>201012_26:0</t>
  </si>
  <si>
    <t>210118-26:1</t>
  </si>
  <si>
    <t>N58853_m00-m48</t>
  </si>
  <si>
    <t>N58854</t>
  </si>
  <si>
    <t xml:space="preserve">210118-27:0           </t>
  </si>
  <si>
    <t>201012_27:0</t>
  </si>
  <si>
    <t>210118-27:1</t>
  </si>
  <si>
    <t>N58855_m00-m48</t>
  </si>
  <si>
    <t>N58856</t>
  </si>
  <si>
    <t>VIII</t>
  </si>
  <si>
    <t>210201-2:1</t>
  </si>
  <si>
    <t>N59003-m00-m48</t>
  </si>
  <si>
    <t>N59004</t>
  </si>
  <si>
    <t>210201-3:1</t>
  </si>
  <si>
    <t>210201-4:1</t>
  </si>
  <si>
    <t>210201-5:1</t>
  </si>
  <si>
    <t>210201-6:1</t>
  </si>
  <si>
    <t>N58913_m00-m48</t>
  </si>
  <si>
    <t>N58914</t>
  </si>
  <si>
    <t>210201-7:1</t>
  </si>
  <si>
    <t>N58915_m00-m48</t>
  </si>
  <si>
    <t>N58916</t>
  </si>
  <si>
    <t>210201-8:1</t>
  </si>
  <si>
    <t>N58909_m00-m48</t>
  </si>
  <si>
    <t>N58910</t>
  </si>
  <si>
    <t>AD</t>
  </si>
  <si>
    <t>210201-9:1</t>
  </si>
  <si>
    <t>N58906_m00-m48</t>
  </si>
  <si>
    <t>N58907</t>
  </si>
  <si>
    <t>210201-10:1</t>
  </si>
  <si>
    <t>N58883_m00-m48</t>
  </si>
  <si>
    <t>N58884</t>
  </si>
  <si>
    <t>210201-11:1</t>
  </si>
  <si>
    <t>N58887_m00-m48</t>
  </si>
  <si>
    <t>N58888</t>
  </si>
  <si>
    <t>D</t>
  </si>
  <si>
    <t>210201-12:1</t>
  </si>
  <si>
    <t>N58885_m00-m48</t>
  </si>
  <si>
    <t>N58886</t>
  </si>
  <si>
    <t>210201-13:1</t>
  </si>
  <si>
    <t>N58919</t>
  </si>
  <si>
    <t>N58920</t>
  </si>
  <si>
    <t>210201-14:1</t>
  </si>
  <si>
    <t>210201-15:1</t>
  </si>
  <si>
    <t>N58879_m00-m48</t>
  </si>
  <si>
    <t>N58880</t>
  </si>
  <si>
    <t>210201-16:1</t>
  </si>
  <si>
    <t>N58881_m00-m48</t>
  </si>
  <si>
    <t>N58882</t>
  </si>
  <si>
    <t>210201-17:1</t>
  </si>
  <si>
    <t>N58889_m00-m48</t>
  </si>
  <si>
    <t>N58890</t>
  </si>
  <si>
    <t>210201-18:1</t>
  </si>
  <si>
    <t>210201-19:1</t>
  </si>
  <si>
    <t>N58877_m00-m48</t>
  </si>
  <si>
    <t>N58878</t>
  </si>
  <si>
    <t>210222_1</t>
  </si>
  <si>
    <t>210222-1:1</t>
  </si>
  <si>
    <t>210222_2</t>
  </si>
  <si>
    <t>210222-2:1</t>
  </si>
  <si>
    <t>210222_3</t>
  </si>
  <si>
    <t>210222-3:1</t>
  </si>
  <si>
    <t>210222_4</t>
  </si>
  <si>
    <t>210222-4:1</t>
  </si>
  <si>
    <t>210222_5</t>
  </si>
  <si>
    <t>210222-5:1</t>
  </si>
  <si>
    <t>210222_6</t>
  </si>
  <si>
    <t>210222-6:1</t>
  </si>
  <si>
    <t>210222_7</t>
  </si>
  <si>
    <t>210222-7:1</t>
  </si>
  <si>
    <t>N58917</t>
  </si>
  <si>
    <t>N58918</t>
  </si>
  <si>
    <t>210222_8</t>
  </si>
  <si>
    <t>210222-8:1</t>
  </si>
  <si>
    <t>N58995-m00-m48</t>
  </si>
  <si>
    <t>N58996</t>
  </si>
  <si>
    <t>210222_9</t>
  </si>
  <si>
    <t>210222-9:1</t>
  </si>
  <si>
    <t>N59005-m00-m48</t>
  </si>
  <si>
    <t>N59006</t>
  </si>
  <si>
    <t>210222_10</t>
  </si>
  <si>
    <t>210222-10:1</t>
  </si>
  <si>
    <t>210222_11</t>
  </si>
  <si>
    <t>210222-11:1</t>
  </si>
  <si>
    <t>210222_12</t>
  </si>
  <si>
    <t>210222-12:1</t>
  </si>
  <si>
    <t>210222_13</t>
  </si>
  <si>
    <t>210222-13:1</t>
  </si>
  <si>
    <t>210222_14</t>
  </si>
  <si>
    <t>210222-14:1</t>
  </si>
  <si>
    <t>N59065_m00-m48</t>
  </si>
  <si>
    <t>N59064</t>
  </si>
  <si>
    <t>210222_15</t>
  </si>
  <si>
    <t>210222-15:1</t>
  </si>
  <si>
    <t>N59066_m00-m48</t>
  </si>
  <si>
    <t>N59067</t>
  </si>
  <si>
    <t>210222_16</t>
  </si>
  <si>
    <t>/</t>
  </si>
  <si>
    <t xml:space="preserve"> 6/7/21                                                       Dying during image                                             by Dr. Badea                       </t>
  </si>
  <si>
    <t>210222-16:1</t>
  </si>
  <si>
    <t>N59080</t>
  </si>
  <si>
    <t>N59081</t>
  </si>
  <si>
    <t xml:space="preserve">Did not draw the blood </t>
  </si>
  <si>
    <t>210222_17</t>
  </si>
  <si>
    <t>210222-17:1</t>
  </si>
  <si>
    <t>X</t>
  </si>
  <si>
    <t xml:space="preserve">7/30/21                                                 Micro Ct image                                           8/17/21                                                                        </t>
  </si>
  <si>
    <t>210730-4:1</t>
  </si>
  <si>
    <t>210817-1:1</t>
  </si>
  <si>
    <t>N58948_m00-m48</t>
  </si>
  <si>
    <t>N58949</t>
  </si>
  <si>
    <t>210817-2:1</t>
  </si>
  <si>
    <t>N59072_m00-m48</t>
  </si>
  <si>
    <t>N59073</t>
  </si>
  <si>
    <t>210817-3:1</t>
  </si>
  <si>
    <t>N58935_m00-m48</t>
  </si>
  <si>
    <t>N58936</t>
  </si>
  <si>
    <t>210817-4:1</t>
  </si>
  <si>
    <t>210817-5:1</t>
  </si>
  <si>
    <t>N58946_m00-m48</t>
  </si>
  <si>
    <t>N58947</t>
  </si>
  <si>
    <t>210730-3:1</t>
  </si>
  <si>
    <t>210817-6:1</t>
  </si>
  <si>
    <t>210817-7:1</t>
  </si>
  <si>
    <t>N59022_m00-m48</t>
  </si>
  <si>
    <t>N59023</t>
  </si>
  <si>
    <t>210817-8:0</t>
  </si>
  <si>
    <t>210817-8:1</t>
  </si>
  <si>
    <t>N59035_m00-m48</t>
  </si>
  <si>
    <t>N59036</t>
  </si>
  <si>
    <t>210817-9:1</t>
  </si>
  <si>
    <t>N59026_m00-m48</t>
  </si>
  <si>
    <t>N59027</t>
  </si>
  <si>
    <t>210730-5:1</t>
  </si>
  <si>
    <t>210817-10:1</t>
  </si>
  <si>
    <t>210817-11:1</t>
  </si>
  <si>
    <t>210730-6:1</t>
  </si>
  <si>
    <t>210817-12:1</t>
  </si>
  <si>
    <t>210817-13:1</t>
  </si>
  <si>
    <t>N58919_m00-m48</t>
  </si>
  <si>
    <t>210817-14:1</t>
  </si>
  <si>
    <t>210730-7:1</t>
  </si>
  <si>
    <t>210730-8:1</t>
  </si>
  <si>
    <t>210817-15:1</t>
  </si>
  <si>
    <t>210817-16:1</t>
  </si>
  <si>
    <t>210817-17:1</t>
  </si>
  <si>
    <t>210817-18:1</t>
  </si>
  <si>
    <t>N59041_m00-m48</t>
  </si>
  <si>
    <t>N59042</t>
  </si>
  <si>
    <t>210817-19:1</t>
  </si>
  <si>
    <t>N58941_m00-m48</t>
  </si>
  <si>
    <t>N58942</t>
  </si>
  <si>
    <t>XI</t>
  </si>
  <si>
    <t>211001-1:0</t>
  </si>
  <si>
    <t>211001-1:1</t>
  </si>
  <si>
    <t>211001-2:0</t>
  </si>
  <si>
    <t>211001-2:1</t>
  </si>
  <si>
    <t>211001-3:0</t>
  </si>
  <si>
    <t>211001-3:1</t>
  </si>
  <si>
    <t>211001-4:0</t>
  </si>
  <si>
    <t>211001-4:1</t>
  </si>
  <si>
    <t>211001-5:0</t>
  </si>
  <si>
    <t>211001-5:1</t>
  </si>
  <si>
    <t>210614_2</t>
  </si>
  <si>
    <t>211001-6:1</t>
  </si>
  <si>
    <t>210614_3</t>
  </si>
  <si>
    <t>211001-7:1</t>
  </si>
  <si>
    <t>210614_4</t>
  </si>
  <si>
    <t>211001-8:1</t>
  </si>
  <si>
    <t>210614_5</t>
  </si>
  <si>
    <t>211001-9:1</t>
  </si>
  <si>
    <t>210614_1</t>
  </si>
  <si>
    <t>210730-2:1</t>
  </si>
  <si>
    <t>210614_8</t>
  </si>
  <si>
    <t xml:space="preserve">Male </t>
  </si>
  <si>
    <t>211001-10:1</t>
  </si>
  <si>
    <t xml:space="preserve">210614_9 </t>
  </si>
  <si>
    <t>211001-11:1</t>
  </si>
  <si>
    <t xml:space="preserve">210614_10 </t>
  </si>
  <si>
    <t>211001-12:1</t>
  </si>
  <si>
    <t xml:space="preserve">210614_11 </t>
  </si>
  <si>
    <t>211001-13:1</t>
  </si>
  <si>
    <t xml:space="preserve">210614_12 </t>
  </si>
  <si>
    <t>Male</t>
  </si>
  <si>
    <t>211001-14:1</t>
  </si>
  <si>
    <t xml:space="preserve">210614_22 </t>
  </si>
  <si>
    <t>211001-15:1</t>
  </si>
  <si>
    <t xml:space="preserve">210614_23 </t>
  </si>
  <si>
    <t>211001-16:1</t>
  </si>
  <si>
    <t xml:space="preserve">210614_24 </t>
  </si>
  <si>
    <t>211001-17:1</t>
  </si>
  <si>
    <t xml:space="preserve">210614_25 </t>
  </si>
  <si>
    <t>211001-18:1</t>
  </si>
  <si>
    <t xml:space="preserve">210614_26 </t>
  </si>
  <si>
    <t>211001-19:1</t>
  </si>
  <si>
    <t xml:space="preserve">210614_13 </t>
  </si>
  <si>
    <t xml:space="preserve">Female </t>
  </si>
  <si>
    <t>211001-20:1</t>
  </si>
  <si>
    <t xml:space="preserve">210614_14 </t>
  </si>
  <si>
    <t>211001-21:1</t>
  </si>
  <si>
    <t xml:space="preserve">210614_15 </t>
  </si>
  <si>
    <t>211001-22:1</t>
  </si>
  <si>
    <t xml:space="preserve">210614_16 </t>
  </si>
  <si>
    <t>211001-23:1</t>
  </si>
  <si>
    <t xml:space="preserve">210614_31 </t>
  </si>
  <si>
    <t>211001-24:1</t>
  </si>
  <si>
    <t xml:space="preserve">210614_6 </t>
  </si>
  <si>
    <t>210730-1:1</t>
  </si>
  <si>
    <t xml:space="preserve">210614_7 </t>
  </si>
  <si>
    <t>211001-25:1</t>
  </si>
  <si>
    <t xml:space="preserve">210614_17 </t>
  </si>
  <si>
    <t>211001-26:1</t>
  </si>
  <si>
    <t xml:space="preserve">210614_18 </t>
  </si>
  <si>
    <t>211001-27:1</t>
  </si>
  <si>
    <t xml:space="preserve">210614_19 </t>
  </si>
  <si>
    <t>211001-28:1</t>
  </si>
  <si>
    <t xml:space="preserve">210614_20 </t>
  </si>
  <si>
    <t>211001-29:1</t>
  </si>
  <si>
    <t>210614_21</t>
  </si>
  <si>
    <t>211001-30:1</t>
  </si>
  <si>
    <t xml:space="preserve">210614_27 </t>
  </si>
  <si>
    <t>211001-31:1</t>
  </si>
  <si>
    <t xml:space="preserve">210614_28 </t>
  </si>
  <si>
    <t>211001-32:1</t>
  </si>
  <si>
    <t xml:space="preserve">210614_29 </t>
  </si>
  <si>
    <t>211001-33:1</t>
  </si>
  <si>
    <t xml:space="preserve">210614_30 </t>
  </si>
  <si>
    <t>211001-34:1</t>
  </si>
  <si>
    <t>Colton lab</t>
  </si>
  <si>
    <t>211001-35:0</t>
  </si>
  <si>
    <t>Cage 1414913_1</t>
  </si>
  <si>
    <t>211001-35:1</t>
  </si>
  <si>
    <t>211001-36:0</t>
  </si>
  <si>
    <t>Cage 1248386_1</t>
  </si>
  <si>
    <t>211001-36:1</t>
  </si>
  <si>
    <t>211001-37:0</t>
  </si>
  <si>
    <t>Cage 1248386_2</t>
  </si>
  <si>
    <t>211001-37:1</t>
  </si>
  <si>
    <t>211001-38:0</t>
  </si>
  <si>
    <t>Cage 1248386_3</t>
  </si>
  <si>
    <t>211001-38:1</t>
  </si>
  <si>
    <t>211001-39:0</t>
  </si>
  <si>
    <t>Cage 1248386_4</t>
  </si>
  <si>
    <t>211001-39:1</t>
  </si>
  <si>
    <t>211001-40:0</t>
  </si>
  <si>
    <t>Cage 1170422_1</t>
  </si>
  <si>
    <t>211001-40:1</t>
  </si>
  <si>
    <t>211001-41:0</t>
  </si>
  <si>
    <t>Cage 1170422_2</t>
  </si>
  <si>
    <t>211001-41:1</t>
  </si>
  <si>
    <t>211001-42:0</t>
  </si>
  <si>
    <t>Cage 1170422_3</t>
  </si>
  <si>
    <t>211001-42:1</t>
  </si>
  <si>
    <t>211001-43:0</t>
  </si>
  <si>
    <t>Cage 1170422_4</t>
  </si>
  <si>
    <t>211001-43:1</t>
  </si>
  <si>
    <t>211001-44:0</t>
  </si>
  <si>
    <t>Cage 1170422_5</t>
  </si>
  <si>
    <t>211001-44:1</t>
  </si>
  <si>
    <t>XII</t>
  </si>
  <si>
    <t>210809-1:0</t>
  </si>
  <si>
    <t>210809_2</t>
  </si>
  <si>
    <t>210809-1:1</t>
  </si>
  <si>
    <t>210809-2:0</t>
  </si>
  <si>
    <t>210809_3</t>
  </si>
  <si>
    <t>210809-2:1</t>
  </si>
  <si>
    <t>210809-3:0</t>
  </si>
  <si>
    <t>210809_4</t>
  </si>
  <si>
    <t>210809-3:1</t>
  </si>
  <si>
    <t>210809-4:0</t>
  </si>
  <si>
    <t>210809_5</t>
  </si>
  <si>
    <t>210809-4:1</t>
  </si>
  <si>
    <t>210809-5:0</t>
  </si>
  <si>
    <t>210809_6</t>
  </si>
  <si>
    <t>210809-5:1</t>
  </si>
  <si>
    <t>210809-6:0</t>
  </si>
  <si>
    <t>210809_7</t>
  </si>
  <si>
    <t>210809-6:1</t>
  </si>
  <si>
    <t>210809-7:0</t>
  </si>
  <si>
    <t>210809_8</t>
  </si>
  <si>
    <t>210809-7:1</t>
  </si>
  <si>
    <t>210906-1:0</t>
  </si>
  <si>
    <t>210906_1</t>
  </si>
  <si>
    <t>210906-1:1</t>
  </si>
  <si>
    <t>210906-2:0</t>
  </si>
  <si>
    <t>210906_2</t>
  </si>
  <si>
    <t>210906-2:1</t>
  </si>
  <si>
    <t>210906-3:0</t>
  </si>
  <si>
    <t>210906_3</t>
  </si>
  <si>
    <t>210906-3:1</t>
  </si>
  <si>
    <t>210906-4:0</t>
  </si>
  <si>
    <t>210906_4</t>
  </si>
  <si>
    <t>210906-4:1</t>
  </si>
  <si>
    <t>210906-5:0</t>
  </si>
  <si>
    <t>210906_5</t>
  </si>
  <si>
    <t>210906-5:1</t>
  </si>
  <si>
    <t>210906-6:0</t>
  </si>
  <si>
    <t>210906_6</t>
  </si>
  <si>
    <t>210906-6:1</t>
  </si>
  <si>
    <t>210906-7:0</t>
  </si>
  <si>
    <t>210906_7</t>
  </si>
  <si>
    <t>210906-7:1</t>
  </si>
  <si>
    <t>210906-8:0</t>
  </si>
  <si>
    <t>210906_8</t>
  </si>
  <si>
    <t>210906-8:1</t>
  </si>
  <si>
    <t>210906-9:0</t>
  </si>
  <si>
    <t>210906_9</t>
  </si>
  <si>
    <t>210906-9:1</t>
  </si>
  <si>
    <t>210906-10:0</t>
  </si>
  <si>
    <t>210906_10</t>
  </si>
  <si>
    <t>210906-10:1</t>
  </si>
  <si>
    <t>210906-11:0</t>
  </si>
  <si>
    <t>210906_11</t>
  </si>
  <si>
    <t>210906-11:1</t>
  </si>
  <si>
    <t>210906-12:0</t>
  </si>
  <si>
    <t>210906_12</t>
  </si>
  <si>
    <t>Female</t>
  </si>
  <si>
    <t>210906-12:1</t>
  </si>
  <si>
    <t>210906-13:0</t>
  </si>
  <si>
    <t>210906_13</t>
  </si>
  <si>
    <t>210906-13:1</t>
  </si>
  <si>
    <t>210906-14:0</t>
  </si>
  <si>
    <t>210906_14</t>
  </si>
  <si>
    <t>210906-14:1</t>
  </si>
  <si>
    <t>210906-15:0</t>
  </si>
  <si>
    <t>210906_15</t>
  </si>
  <si>
    <t>210906-15:1</t>
  </si>
  <si>
    <t>210906-16:0</t>
  </si>
  <si>
    <t>210906_16</t>
  </si>
  <si>
    <t>210906-16:1</t>
  </si>
  <si>
    <t>210906-17:0</t>
  </si>
  <si>
    <t>210906_17</t>
  </si>
  <si>
    <t>210906-17:1</t>
  </si>
  <si>
    <t>210906-18:0</t>
  </si>
  <si>
    <t>210906_18</t>
  </si>
  <si>
    <t>210906-18:1</t>
  </si>
  <si>
    <t>211004-1:0</t>
  </si>
  <si>
    <t>211004_1</t>
  </si>
  <si>
    <t>211004-1:1</t>
  </si>
  <si>
    <t>N58997-m00-m48</t>
  </si>
  <si>
    <t>N58998</t>
  </si>
  <si>
    <t>211004-2:0</t>
  </si>
  <si>
    <t>211004_2</t>
  </si>
  <si>
    <t>211004-2:1</t>
  </si>
  <si>
    <t>N58999-m00-m48</t>
  </si>
  <si>
    <t>N59000</t>
  </si>
  <si>
    <t>211004-3:0</t>
  </si>
  <si>
    <t>211004_3</t>
  </si>
  <si>
    <t>211004-3:1</t>
  </si>
  <si>
    <t>N59001-m00-m48</t>
  </si>
  <si>
    <t>N59002</t>
  </si>
  <si>
    <t>211004-4:0</t>
  </si>
  <si>
    <t>211004_19</t>
  </si>
  <si>
    <t>211004-4:1</t>
  </si>
  <si>
    <t>211004-5:0</t>
  </si>
  <si>
    <t>211004_20</t>
  </si>
  <si>
    <t>211004-5:1</t>
  </si>
  <si>
    <t>211004-6:0</t>
  </si>
  <si>
    <t>211004_21</t>
  </si>
  <si>
    <t>211004-6:1</t>
  </si>
  <si>
    <t>211004-7:0</t>
  </si>
  <si>
    <t>211004_5</t>
  </si>
  <si>
    <t>211004-7:1</t>
  </si>
  <si>
    <t>211004-8:0</t>
  </si>
  <si>
    <t>211004_9</t>
  </si>
  <si>
    <t>211004-8:1</t>
  </si>
  <si>
    <t>211004-9:0</t>
  </si>
  <si>
    <t>211004_14</t>
  </si>
  <si>
    <t>211004-9:1</t>
  </si>
  <si>
    <t>211004-10:0</t>
  </si>
  <si>
    <t>211004_15</t>
  </si>
  <si>
    <t>211004-10:1</t>
  </si>
  <si>
    <t>211004-11:0</t>
  </si>
  <si>
    <t>211004_16</t>
  </si>
  <si>
    <t>211004-11:1</t>
  </si>
  <si>
    <t>211004-12:0</t>
  </si>
  <si>
    <t>211004_17</t>
  </si>
  <si>
    <t>211004-12:1</t>
  </si>
  <si>
    <t>211004-13:0</t>
  </si>
  <si>
    <t>211004_10</t>
  </si>
  <si>
    <t>211004-13:1</t>
  </si>
  <si>
    <t>211004-14:0</t>
  </si>
  <si>
    <t>211004_11</t>
  </si>
  <si>
    <t>211004-14:1</t>
  </si>
  <si>
    <t>211004-15:0</t>
  </si>
  <si>
    <t>211004_12</t>
  </si>
  <si>
    <t>211004-15:1</t>
  </si>
  <si>
    <t>211004-16:0</t>
  </si>
  <si>
    <t>211004_13</t>
  </si>
  <si>
    <t>211004-16:1</t>
  </si>
  <si>
    <t>XIII</t>
  </si>
  <si>
    <t>XIV</t>
  </si>
  <si>
    <t>N57452</t>
  </si>
  <si>
    <t>N57453</t>
  </si>
  <si>
    <t>N57456</t>
  </si>
  <si>
    <t>N57457</t>
  </si>
  <si>
    <t>N57454</t>
  </si>
  <si>
    <t>N57455</t>
  </si>
  <si>
    <t>N57458</t>
  </si>
  <si>
    <t>N57459</t>
  </si>
  <si>
    <t>N57462</t>
  </si>
  <si>
    <t>N57463</t>
  </si>
  <si>
    <t>yellow - to scan</t>
  </si>
  <si>
    <t>N59065_m00</t>
  </si>
  <si>
    <t>N59066_m00</t>
  </si>
  <si>
    <t>N58857_m00</t>
  </si>
  <si>
    <t>N58858</t>
  </si>
  <si>
    <t>N58859_m00</t>
  </si>
  <si>
    <t>N58859</t>
  </si>
  <si>
    <t>N58861_m00</t>
  </si>
  <si>
    <t>N58862</t>
  </si>
  <si>
    <t>N57472</t>
  </si>
  <si>
    <t>N57473</t>
  </si>
  <si>
    <t>N57474</t>
  </si>
  <si>
    <t>start extra</t>
  </si>
  <si>
    <t>end extra</t>
  </si>
  <si>
    <t>N57441</t>
  </si>
  <si>
    <t>N57466</t>
  </si>
  <si>
    <t>N57467</t>
  </si>
  <si>
    <t>N57470</t>
  </si>
  <si>
    <t>N57471</t>
  </si>
  <si>
    <t>N57444</t>
  </si>
  <si>
    <t>N57464</t>
  </si>
  <si>
    <t>N57465</t>
  </si>
  <si>
    <t>N57468</t>
  </si>
  <si>
    <t>N57469</t>
  </si>
  <si>
    <t xml:space="preserve">male </t>
  </si>
  <si>
    <t xml:space="preserve">female </t>
  </si>
  <si>
    <t>N59039_m00</t>
  </si>
  <si>
    <t>N59040</t>
  </si>
  <si>
    <t>N59041_m00</t>
  </si>
  <si>
    <t xml:space="preserve"> N59042</t>
  </si>
  <si>
    <t>N59033_m00</t>
  </si>
  <si>
    <t>N59034</t>
  </si>
  <si>
    <t>N59035_m00</t>
  </si>
  <si>
    <t>#</t>
  </si>
  <si>
    <t>Cohort Index</t>
  </si>
  <si>
    <t>Cohort</t>
  </si>
  <si>
    <t>RNA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</si>
  <si>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</si>
  <si>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</si>
  <si>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</si>
  <si>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</si>
  <si>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</si>
  <si>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</si>
  <si>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</si>
  <si>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</si>
  <si>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</si>
  <si>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</si>
  <si>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</si>
  <si>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</si>
  <si>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</si>
  <si>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</si>
  <si>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</si>
  <si>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200302_10</t>
  </si>
  <si>
    <t>18_Month_Control</t>
  </si>
  <si>
    <t>200302_11</t>
  </si>
  <si>
    <t>200302_12</t>
  </si>
  <si>
    <t>200331_14</t>
  </si>
  <si>
    <t>200331_15</t>
  </si>
  <si>
    <t>200331_16</t>
  </si>
  <si>
    <t>200331_17</t>
  </si>
  <si>
    <t>200331_18</t>
  </si>
  <si>
    <t>200331_20</t>
  </si>
  <si>
    <t>200302_3</t>
  </si>
  <si>
    <t>200302_4</t>
  </si>
  <si>
    <t>200302_5</t>
  </si>
  <si>
    <t>200302_6</t>
  </si>
  <si>
    <t>200302_7</t>
  </si>
  <si>
    <t>200302_8</t>
  </si>
  <si>
    <t>200302_9</t>
  </si>
  <si>
    <t>200331_1</t>
  </si>
  <si>
    <t>200331_2</t>
  </si>
  <si>
    <t>200331_3</t>
  </si>
  <si>
    <t>200331_4</t>
  </si>
  <si>
    <t>200331_5</t>
  </si>
  <si>
    <t>200331_6</t>
  </si>
  <si>
    <t>Died</t>
  </si>
  <si>
    <t>N/A</t>
  </si>
  <si>
    <t>200331_7</t>
  </si>
  <si>
    <t>200331_8</t>
  </si>
  <si>
    <t>200331_9</t>
  </si>
  <si>
    <t>200331_10</t>
  </si>
  <si>
    <t>200331_11</t>
  </si>
  <si>
    <t>200331_12</t>
  </si>
  <si>
    <t>200331_13</t>
  </si>
  <si>
    <t>No RNA</t>
  </si>
  <si>
    <t>12_Month_Control</t>
  </si>
  <si>
    <t xml:space="preserve">F 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</si>
  <si>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</si>
  <si>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</si>
  <si>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</si>
  <si>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</si>
  <si>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</si>
  <si>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</si>
  <si>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</si>
  <si>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</si>
  <si>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</si>
  <si>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</si>
  <si>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</si>
  <si>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</si>
  <si>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</si>
  <si>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</si>
  <si>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</si>
  <si>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</si>
  <si>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</si>
  <si>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</si>
  <si>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</si>
  <si>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</si>
  <si>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</si>
  <si>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</si>
  <si>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</si>
  <si>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</si>
  <si>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</si>
  <si>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</si>
  <si>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</si>
  <si>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</si>
  <si>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</si>
  <si>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</si>
  <si>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</si>
  <si>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</si>
  <si>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</si>
  <si>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</si>
  <si>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</si>
  <si>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</si>
  <si>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</si>
  <si>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</si>
  <si>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</si>
  <si>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</si>
  <si>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</si>
  <si>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</si>
  <si>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weight</t>
  </si>
  <si>
    <t>SAMBA Brunno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</si>
  <si>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</si>
  <si>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</si>
  <si>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</si>
  <si>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</si>
  <si>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</si>
  <si>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</si>
  <si>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</si>
  <si>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</si>
  <si>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</si>
  <si>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</si>
  <si>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</si>
  <si>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</si>
  <si>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</si>
  <si>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</si>
  <si>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</si>
  <si>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</si>
  <si>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</si>
  <si>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</si>
  <si>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</si>
  <si>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</si>
  <si>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</si>
  <si>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</si>
  <si>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</si>
  <si>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</si>
  <si>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</si>
  <si>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</si>
  <si>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</si>
  <si>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</si>
  <si>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</si>
  <si>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</si>
  <si>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</si>
  <si>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</si>
  <si>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</si>
  <si>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</si>
  <si>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</si>
  <si>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B51315</t>
  </si>
  <si>
    <t>Extra Perfusion: 20 and 34</t>
  </si>
  <si>
    <t>190715-2:1</t>
  </si>
  <si>
    <t>B51325</t>
  </si>
  <si>
    <t>B50011</t>
  </si>
  <si>
    <t>190715-3:1</t>
  </si>
  <si>
    <t>B51732</t>
  </si>
  <si>
    <t>190715-4:1</t>
  </si>
  <si>
    <t>B51742</t>
  </si>
  <si>
    <t>190715-5:1</t>
  </si>
  <si>
    <t>B51852</t>
  </si>
  <si>
    <t>efficient missing</t>
  </si>
  <si>
    <t>190715-6:1</t>
  </si>
  <si>
    <t>B51861</t>
  </si>
  <si>
    <t>190715-7:1</t>
  </si>
  <si>
    <t>B51872</t>
  </si>
  <si>
    <t>190715-8:1</t>
  </si>
  <si>
    <t>B51882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</si>
  <si>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</si>
  <si>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</si>
  <si>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</si>
  <si>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</si>
  <si>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</si>
  <si>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</si>
  <si>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</si>
  <si>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</si>
  <si>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</si>
  <si>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</si>
  <si>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B51813</t>
  </si>
  <si>
    <t>B51824</t>
  </si>
  <si>
    <t>B51836</t>
  </si>
  <si>
    <t>no offset for T2TurboRARE</t>
  </si>
  <si>
    <t>191028-3</t>
  </si>
  <si>
    <t>B52233</t>
  </si>
  <si>
    <t>B50020</t>
  </si>
  <si>
    <t>191028-4</t>
  </si>
  <si>
    <t>B52242</t>
  </si>
  <si>
    <t>no offset for T1maps</t>
  </si>
  <si>
    <t>191028-5</t>
  </si>
  <si>
    <t>B52253</t>
  </si>
  <si>
    <t>191028-6</t>
  </si>
  <si>
    <t>B52264</t>
  </si>
  <si>
    <t>191028-7</t>
  </si>
  <si>
    <t>B52274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</si>
  <si>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</si>
  <si>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</si>
  <si>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</si>
  <si>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</si>
  <si>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</si>
  <si>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</si>
  <si>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</si>
  <si>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</si>
  <si>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</si>
  <si>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</si>
  <si>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</si>
  <si>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</si>
  <si>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</si>
  <si>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</si>
  <si>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</si>
  <si>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</si>
  <si>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</si>
  <si>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</si>
  <si>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</si>
  <si>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</si>
  <si>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</si>
  <si>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</si>
  <si>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</si>
  <si>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</si>
  <si>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</si>
  <si>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</si>
  <si>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</si>
  <si>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</si>
  <si>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</si>
  <si>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</si>
  <si>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</si>
  <si>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</si>
  <si>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</si>
  <si>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</si>
  <si>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</si>
  <si>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</si>
  <si>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</si>
  <si>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</si>
  <si>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</si>
  <si>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</si>
  <si>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</si>
  <si>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</si>
  <si>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</si>
  <si>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</si>
  <si>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</si>
  <si>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</si>
  <si>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</si>
  <si>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</si>
  <si>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</si>
  <si>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</si>
  <si>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</si>
  <si>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</si>
  <si>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</si>
  <si>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</si>
  <si>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</si>
  <si>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</si>
  <si>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</si>
  <si>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</si>
  <si>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</si>
  <si>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</si>
  <si>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</si>
  <si>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</si>
  <si>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</si>
  <si>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</si>
  <si>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</si>
  <si>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</si>
  <si>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</si>
  <si>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</si>
  <si>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</si>
  <si>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</si>
  <si>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</si>
  <si>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</si>
  <si>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</si>
  <si>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</si>
  <si>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</si>
  <si>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</si>
  <si>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</si>
  <si>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</si>
  <si>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</si>
  <si>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</si>
  <si>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</si>
  <si>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</si>
  <si>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</si>
  <si>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</si>
  <si>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</si>
  <si>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</si>
  <si>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</si>
  <si>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</si>
  <si>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</si>
  <si>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</si>
  <si>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</si>
  <si>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</si>
  <si>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</si>
  <si>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</si>
  <si>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</si>
  <si>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</si>
  <si>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</si>
  <si>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</si>
  <si>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</si>
  <si>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</si>
  <si>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</si>
  <si>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</t>
  </si>
  <si>
    <t>210118-2</t>
  </si>
  <si>
    <t>210118-3</t>
  </si>
  <si>
    <t>210118-4</t>
  </si>
  <si>
    <t>210118-5</t>
  </si>
  <si>
    <t>210118-6</t>
  </si>
  <si>
    <t>210118-7</t>
  </si>
  <si>
    <t>210118-8</t>
  </si>
  <si>
    <t>210118-9</t>
  </si>
  <si>
    <t>210118-10</t>
  </si>
  <si>
    <t>210118-11</t>
  </si>
  <si>
    <t>210118-12</t>
  </si>
  <si>
    <t>210118-13</t>
  </si>
  <si>
    <t>210118-14</t>
  </si>
  <si>
    <t>210118-15</t>
  </si>
  <si>
    <t>210118-16</t>
  </si>
  <si>
    <t>210118-17</t>
  </si>
  <si>
    <t>210118-18</t>
  </si>
  <si>
    <t>210118-19</t>
  </si>
  <si>
    <t>210118-20</t>
  </si>
  <si>
    <t>210118-21</t>
  </si>
  <si>
    <t>210118-22</t>
  </si>
  <si>
    <t>210118-23</t>
  </si>
  <si>
    <t/>
  </si>
  <si>
    <t>210118-24</t>
  </si>
  <si>
    <t>210118-25</t>
  </si>
  <si>
    <t>210118-26</t>
  </si>
  <si>
    <t>210118-27</t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</si>
  <si>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</si>
  <si>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</si>
  <si>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</si>
  <si>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</si>
  <si>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</si>
  <si>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</si>
  <si>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</si>
  <si>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</si>
  <si>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</si>
  <si>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</si>
  <si>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</si>
  <si>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</si>
  <si>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</si>
  <si>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</si>
  <si>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</si>
  <si>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</si>
  <si>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</si>
  <si>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</si>
  <si>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</si>
  <si>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</si>
  <si>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</si>
  <si>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</si>
  <si>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</si>
  <si>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</si>
  <si>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</si>
  <si>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</si>
  <si>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</si>
  <si>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</si>
  <si>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</si>
  <si>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</si>
  <si>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</si>
  <si>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</si>
  <si>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</si>
  <si>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</si>
  <si>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</si>
  <si>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</si>
  <si>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</si>
  <si>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</si>
  <si>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</si>
  <si>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</si>
  <si>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</si>
  <si>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</si>
  <si>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</si>
  <si>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</si>
  <si>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</si>
  <si>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</si>
  <si>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</si>
  <si>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</si>
  <si>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</si>
  <si>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</si>
  <si>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</si>
  <si>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</si>
  <si>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</si>
  <si>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</si>
  <si>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</si>
  <si>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</si>
  <si>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</si>
  <si>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</si>
  <si>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</si>
  <si>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</si>
  <si>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</si>
  <si>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</si>
  <si>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</si>
  <si>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</si>
  <si>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</si>
  <si>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</si>
  <si>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</si>
  <si>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</si>
  <si>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</si>
  <si>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</si>
  <si>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</si>
  <si>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</si>
  <si>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</si>
  <si>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</si>
  <si>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</si>
  <si>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</si>
  <si>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</si>
  <si>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</si>
  <si>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</si>
  <si>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</si>
  <si>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</si>
  <si>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</si>
  <si>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</si>
  <si>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</si>
  <si>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</si>
  <si>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</si>
  <si>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</si>
  <si>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</si>
  <si>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</si>
  <si>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</si>
  <si>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</si>
  <si>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</si>
  <si>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</si>
  <si>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</si>
  <si>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</si>
  <si>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</si>
  <si>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</si>
  <si>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</si>
  <si>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</si>
  <si>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</si>
  <si>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</si>
  <si>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</si>
  <si>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</si>
  <si>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</si>
  <si>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</si>
  <si>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</si>
  <si>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</si>
  <si>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</si>
  <si>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</si>
  <si>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</si>
  <si>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</si>
  <si>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</si>
  <si>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</si>
  <si>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</si>
  <si>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</si>
  <si>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</si>
  <si>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</si>
  <si>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</si>
  <si>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</si>
  <si>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</si>
  <si>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</si>
  <si>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</si>
  <si>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</si>
  <si>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</si>
  <si>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</si>
  <si>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</si>
  <si>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</si>
  <si>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</si>
  <si>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</si>
  <si>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</si>
  <si>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</si>
  <si>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>Initial_End_Date</t>
  </si>
  <si>
    <t>Animal ID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</si>
  <si>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</si>
  <si>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</si>
  <si>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</si>
  <si>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</si>
  <si>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</si>
  <si>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</si>
  <si>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</si>
  <si>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</si>
  <si>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</si>
  <si>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</si>
  <si>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</si>
  <si>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</si>
  <si>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</si>
  <si>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</si>
  <si>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Glucose 9/30/21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</si>
  <si>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</si>
  <si>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</si>
  <si>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</si>
  <si>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</si>
  <si>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</si>
  <si>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</si>
  <si>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</si>
  <si>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</si>
  <si>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</si>
  <si>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</si>
  <si>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</si>
  <si>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</si>
  <si>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</si>
  <si>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</si>
  <si>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</si>
  <si>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</si>
  <si>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</si>
  <si>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</si>
  <si>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</si>
  <si>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</si>
  <si>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</si>
  <si>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</si>
  <si>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</si>
  <si>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</si>
  <si>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</si>
  <si>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</si>
  <si>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</si>
  <si>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</si>
  <si>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</si>
  <si>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</si>
  <si>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</si>
  <si>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</si>
  <si>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</si>
  <si>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</si>
  <si>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</si>
  <si>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</si>
  <si>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</si>
  <si>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</si>
  <si>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</si>
  <si>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</si>
  <si>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</si>
  <si>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</si>
  <si>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</si>
  <si>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</si>
  <si>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</si>
  <si>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</si>
  <si>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</si>
  <si>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</si>
  <si>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</si>
  <si>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</si>
  <si>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</si>
  <si>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</si>
  <si>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</si>
  <si>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</si>
  <si>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</si>
  <si>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</si>
  <si>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</si>
  <si>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</si>
  <si>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</si>
  <si>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</si>
  <si>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</si>
  <si>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Post-Behavioral Plans</t>
  </si>
  <si>
    <t>Age(days)</t>
  </si>
  <si>
    <t>Age(Months)</t>
  </si>
  <si>
    <t>perfusion date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</si>
  <si>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</si>
  <si>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</si>
  <si>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</si>
  <si>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</si>
  <si>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</si>
  <si>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</si>
  <si>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</si>
  <si>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</si>
  <si>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</si>
  <si>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</si>
  <si>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</si>
  <si>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</si>
  <si>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</si>
  <si>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</si>
  <si>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</si>
  <si>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</si>
  <si>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</si>
  <si>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</si>
  <si>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</si>
  <si>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</si>
  <si>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</si>
  <si>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</si>
  <si>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</si>
  <si>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</si>
  <si>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</si>
  <si>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</si>
  <si>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</si>
  <si>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</si>
  <si>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</si>
  <si>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</si>
  <si>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</si>
  <si>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</si>
  <si>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</si>
  <si>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</si>
  <si>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</si>
  <si>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</si>
  <si>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</si>
  <si>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</si>
  <si>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</si>
  <si>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</si>
  <si>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</si>
  <si>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</si>
  <si>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</si>
  <si>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</si>
  <si>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</si>
  <si>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</si>
  <si>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</si>
  <si>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DIED</t>
  </si>
  <si>
    <t>HFD Start Date 7/6/21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</si>
  <si>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</si>
  <si>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</si>
  <si>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</si>
  <si>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</si>
  <si>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</si>
  <si>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</si>
  <si>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</si>
  <si>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</si>
  <si>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</si>
  <si>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</si>
  <si>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</si>
  <si>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</si>
  <si>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</si>
  <si>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</si>
  <si>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</si>
  <si>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</si>
  <si>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</si>
  <si>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</si>
  <si>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</si>
  <si>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</si>
  <si>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</si>
  <si>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</si>
  <si>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</si>
  <si>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</si>
  <si>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</si>
  <si>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Planned RNA Brain Punches</t>
  </si>
  <si>
    <t>Planned Experiment Date</t>
  </si>
  <si>
    <t>AnimalID prior to perfusion</t>
  </si>
  <si>
    <t>Planned Post-perfusion</t>
  </si>
  <si>
    <t>HFD Start Date</t>
  </si>
  <si>
    <t>Time on HFD (days)</t>
  </si>
  <si>
    <t>Time on HFD (months)</t>
  </si>
  <si>
    <t xml:space="preserve"> 1/11/2022</t>
  </si>
  <si>
    <t>220311-1</t>
  </si>
  <si>
    <t>RnA</t>
  </si>
  <si>
    <t>220311-2</t>
  </si>
  <si>
    <t>220311-3</t>
  </si>
  <si>
    <t>220311-4</t>
  </si>
  <si>
    <t>Freeze</t>
  </si>
  <si>
    <t>220303-1</t>
  </si>
  <si>
    <t>from 1362670</t>
  </si>
  <si>
    <t>to go on hfd at 9 mo- beg. of March</t>
  </si>
  <si>
    <t xml:space="preserve"> R</t>
  </si>
  <si>
    <t xml:space="preserve"> LL</t>
  </si>
  <si>
    <t>LLRR</t>
  </si>
  <si>
    <t>220310-1</t>
  </si>
  <si>
    <t xml:space="preserve">CONTROL </t>
  </si>
  <si>
    <t>rna</t>
  </si>
  <si>
    <t>220310-2</t>
  </si>
  <si>
    <t>Completed Brain Punches</t>
  </si>
  <si>
    <t>Experiment Date</t>
  </si>
  <si>
    <t>Post-perfusion</t>
  </si>
  <si>
    <t>Age at Perfusion (days)</t>
  </si>
  <si>
    <t>Age at Perfusion (months)</t>
  </si>
  <si>
    <t xml:space="preserve">Body Weight </t>
  </si>
  <si>
    <t>Ketamine/xylazine inj.</t>
  </si>
  <si>
    <t>Additional Info</t>
  </si>
  <si>
    <t>frozen-lipids</t>
  </si>
  <si>
    <t>26g</t>
  </si>
  <si>
    <t>0.13ml</t>
  </si>
  <si>
    <t>29g</t>
  </si>
  <si>
    <t>0.15ml</t>
  </si>
  <si>
    <t>31g</t>
  </si>
  <si>
    <t>0.16ml</t>
  </si>
  <si>
    <t>30g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</si>
  <si>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</si>
  <si>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</si>
  <si>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</si>
  <si>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</si>
  <si>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</si>
  <si>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</si>
  <si>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</si>
  <si>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</si>
  <si>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</si>
  <si>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32g</t>
  </si>
  <si>
    <t>0.18ml</t>
  </si>
  <si>
    <t>FrCx may be olf</t>
  </si>
  <si>
    <t>220112-1</t>
  </si>
  <si>
    <t>220112-2</t>
  </si>
  <si>
    <t>0.17ml</t>
  </si>
  <si>
    <t>cut in cblm.check</t>
  </si>
  <si>
    <t xml:space="preserve">220107-4 </t>
  </si>
  <si>
    <t>0.12ml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</si>
  <si>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</si>
  <si>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</si>
  <si>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</si>
  <si>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</si>
  <si>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</si>
  <si>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</si>
  <si>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50g</t>
  </si>
  <si>
    <t>0.25mL</t>
  </si>
  <si>
    <t>no FrCx, no CPu, noA24, no SN, no colli</t>
  </si>
  <si>
    <t>54g</t>
  </si>
  <si>
    <t>0.27mL</t>
  </si>
  <si>
    <t>piriform with AMG; no SN</t>
  </si>
  <si>
    <t>49g</t>
  </si>
  <si>
    <t>57g</t>
  </si>
  <si>
    <t>0.29mL</t>
  </si>
  <si>
    <t>0.15mL</t>
  </si>
  <si>
    <t>piriform with AMG; cerebral ped. with SN</t>
  </si>
  <si>
    <t>24g</t>
  </si>
  <si>
    <t>220107-1</t>
  </si>
  <si>
    <t>no SN</t>
  </si>
  <si>
    <t>220203-1</t>
  </si>
  <si>
    <t>220203-2</t>
  </si>
  <si>
    <t>220203-3</t>
  </si>
  <si>
    <t>27g</t>
  </si>
  <si>
    <t>0.14ml</t>
  </si>
  <si>
    <t>220203-4</t>
  </si>
  <si>
    <t>34g</t>
  </si>
  <si>
    <t>completed by 1/28/22</t>
  </si>
  <si>
    <t>12mo ctrl</t>
  </si>
  <si>
    <t>12mo HFD</t>
  </si>
  <si>
    <t>june/july</t>
  </si>
  <si>
    <t>12mo ctrl frozen</t>
  </si>
  <si>
    <t>12 mo HFD frozen</t>
  </si>
  <si>
    <t>Black= completed as of 2/1/22</t>
  </si>
  <si>
    <t>Red= not yet completed</t>
  </si>
  <si>
    <t>april/may</t>
  </si>
  <si>
    <t>Potential Animals to Use</t>
  </si>
  <si>
    <t>can compare 3 vs 3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</si>
  <si>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</si>
  <si>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</si>
  <si>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</si>
  <si>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</si>
  <si>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</si>
  <si>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</si>
  <si>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</si>
  <si>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</si>
  <si>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</si>
  <si>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</si>
  <si>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</si>
  <si>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210622-2</t>
  </si>
  <si>
    <t>210622-3</t>
  </si>
  <si>
    <t>--</t>
  </si>
  <si>
    <t>210719-4</t>
  </si>
  <si>
    <t>210719-5</t>
  </si>
  <si>
    <t>210719-6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</si>
  <si>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</si>
  <si>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</si>
  <si>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</si>
  <si>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</si>
  <si>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</si>
  <si>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</si>
  <si>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</si>
  <si>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</si>
  <si>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</si>
  <si>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</si>
  <si>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</si>
  <si>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</si>
  <si>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</si>
  <si>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</si>
  <si>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</si>
  <si>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</si>
  <si>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</si>
  <si>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</si>
  <si>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</si>
  <si>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</si>
  <si>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HFD starts 11/8/21</t>
  </si>
  <si>
    <t>Initial Weight 12.29.21</t>
  </si>
  <si>
    <t>Initial Glucose 12.29.21</t>
  </si>
  <si>
    <t>Initial Weight 1.3.22</t>
  </si>
  <si>
    <t>Initial Glucose 1.3.22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</si>
  <si>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</si>
  <si>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</si>
  <si>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</si>
  <si>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</si>
  <si>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</si>
  <si>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220606-1</t>
  </si>
  <si>
    <t>220606-2</t>
  </si>
  <si>
    <t>220606-3</t>
  </si>
  <si>
    <t>220606-4</t>
  </si>
  <si>
    <t>220606-5</t>
  </si>
  <si>
    <t xml:space="preserve"> L</t>
  </si>
  <si>
    <t>220606-6</t>
  </si>
  <si>
    <t>220606-7</t>
  </si>
  <si>
    <t xml:space="preserve"> LR</t>
  </si>
  <si>
    <t>220606-8</t>
  </si>
  <si>
    <t>220606-9</t>
  </si>
  <si>
    <t>220606-10</t>
  </si>
  <si>
    <t>220606-11</t>
  </si>
  <si>
    <t>220606-12</t>
  </si>
  <si>
    <t>220606-13</t>
  </si>
  <si>
    <t>220606-14</t>
  </si>
  <si>
    <t>Start weighing 3/7/21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</si>
  <si>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</si>
  <si>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</si>
  <si>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</si>
  <si>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</si>
  <si>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</si>
  <si>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</si>
  <si>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</si>
  <si>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</si>
  <si>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</si>
  <si>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</si>
  <si>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</si>
  <si>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</si>
  <si>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</si>
  <si>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</si>
  <si>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</si>
  <si>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</si>
  <si>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</si>
  <si>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220704-18</t>
  </si>
  <si>
    <t>220704-19</t>
  </si>
  <si>
    <t>220704-20</t>
  </si>
  <si>
    <t>12mo</t>
  </si>
  <si>
    <t>18mo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</si>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</sst>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charset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b/>
      <strike/>
      <sz val="12"/>
      <name val="Calibri"/>
      <family val="2"/>
    </font>
    <font>
      <b/>
      <strike/>
      <sz val="12"/>
      <color rgb="FF000000"/>
      <name val="Calibri"/>
      <family val="2"/>
    </font>
    <font>
      <b/>
      <strike/>
      <sz val="11"/>
      <color rgb="FFFF0000"/>
      <name val="Calibri"/>
      <family val="2"/>
    </font>
    <font>
      <sz val="12"/>
      <color rgb="FFFF0000"/>
      <name val="Calibri"/>
      <family val="2"/>
    </font>
    <font>
      <strike/>
      <sz val="11"/>
      <color rgb="FFFF0000"/>
      <name val="Calibri"/>
      <family val="2"/>
    </font>
    <font>
      <strike/>
      <sz val="12"/>
      <color rgb="FFFF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</font>
    <font>
      <b/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Verdana"/>
      <charset val="1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charset val="1"/>
    </font>
    <font>
      <sz val="10"/>
      <color theme="1"/>
      <name val="Arial"/>
      <charset val="1"/>
    </font>
    <font>
      <b/>
      <sz val="10"/>
      <color rgb="FFFF0000"/>
      <name val="Arial"/>
      <charset val="1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charset val="1"/>
    </font>
    <font>
      <b/>
      <sz val="11"/>
      <color rgb="FF000000"/>
      <name val="Calibri"/>
    </font>
    <font>
      <b/>
      <sz val="10"/>
      <color theme="1"/>
      <name val="Arial"/>
      <charset val="1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charset val="1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12"/>
      <color rgb="FF000000"/>
      <name val="Calibri"/>
    </font>
    <font>
      <b/>
      <sz val="20"/>
      <color rgb="FF000000"/>
      <name val="Calibri"/>
      <family val="2"/>
    </font>
    <font>
      <sz val="12"/>
      <color rgb="FF000000"/>
      <name val="Calibri"/>
    </font>
    <font>
      <sz val="12"/>
      <color rgb="FFFF0000"/>
      <name val="Calibri (Body)"/>
    </font>
  </fonts>
  <fills count="5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</fills>
  <borders count="1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3" fillId="0" borderId="0" applyNumberFormat="0" applyFill="0" applyBorder="0" applyAlignment="0" applyProtection="0"/>
  </cellStyleXfs>
  <cellXfs count="13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1" fillId="13" borderId="0" xfId="0" applyFont="1" applyFill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1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1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2" fillId="24" borderId="18" xfId="0" applyFont="1" applyFill="1" applyBorder="1" applyAlignment="1">
      <alignment horizontal="center" wrapText="1"/>
    </xf>
    <xf numFmtId="0" fontId="22" fillId="19" borderId="18" xfId="0" applyFont="1" applyFill="1" applyBorder="1" applyAlignment="1">
      <alignment horizontal="center" wrapText="1"/>
    </xf>
    <xf numFmtId="0" fontId="22" fillId="13" borderId="18" xfId="0" applyFont="1" applyFill="1" applyBorder="1" applyAlignment="1">
      <alignment horizontal="center" wrapText="1"/>
    </xf>
    <xf numFmtId="0" fontId="22" fillId="24" borderId="17" xfId="0" applyFont="1" applyFill="1" applyBorder="1" applyAlignment="1">
      <alignment horizontal="center" wrapText="1"/>
    </xf>
    <xf numFmtId="0" fontId="22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6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2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7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8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5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2" fillId="19" borderId="18" xfId="0" applyNumberFormat="1" applyFont="1" applyFill="1" applyBorder="1" applyAlignment="1">
      <alignment horizontal="center" wrapText="1"/>
    </xf>
    <xf numFmtId="14" fontId="22" fillId="24" borderId="18" xfId="0" applyNumberFormat="1" applyFont="1" applyFill="1" applyBorder="1" applyAlignment="1">
      <alignment horizontal="center" wrapText="1"/>
    </xf>
    <xf numFmtId="14" fontId="22" fillId="7" borderId="18" xfId="0" applyNumberFormat="1" applyFont="1" applyFill="1" applyBorder="1" applyAlignment="1">
      <alignment horizontal="center" wrapText="1"/>
    </xf>
    <xf numFmtId="14" fontId="22" fillId="25" borderId="18" xfId="0" applyNumberFormat="1" applyFont="1" applyFill="1" applyBorder="1" applyAlignment="1">
      <alignment horizontal="center" wrapText="1"/>
    </xf>
    <xf numFmtId="14" fontId="22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20" fillId="25" borderId="18" xfId="0" applyFont="1" applyFill="1" applyBorder="1" applyAlignment="1">
      <alignment horizontal="center" wrapText="1"/>
    </xf>
    <xf numFmtId="14" fontId="22" fillId="24" borderId="0" xfId="0" applyNumberFormat="1" applyFont="1" applyFill="1" applyAlignment="1">
      <alignment horizontal="center" wrapText="1"/>
    </xf>
    <xf numFmtId="14" fontId="22" fillId="19" borderId="0" xfId="0" applyNumberFormat="1" applyFont="1" applyFill="1" applyAlignment="1">
      <alignment horizontal="center" wrapText="1"/>
    </xf>
    <xf numFmtId="0" fontId="28" fillId="9" borderId="0" xfId="0" applyFont="1" applyFill="1" applyAlignment="1">
      <alignment horizontal="center"/>
    </xf>
    <xf numFmtId="14" fontId="28" fillId="9" borderId="0" xfId="0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4" fontId="22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2" fillId="7" borderId="18" xfId="0" applyFont="1" applyFill="1" applyBorder="1" applyAlignment="1">
      <alignment horizontal="center" wrapText="1"/>
    </xf>
    <xf numFmtId="0" fontId="22" fillId="25" borderId="18" xfId="0" applyFont="1" applyFill="1" applyBorder="1" applyAlignment="1">
      <alignment horizontal="center" wrapText="1"/>
    </xf>
    <xf numFmtId="0" fontId="28" fillId="9" borderId="18" xfId="0" applyFont="1" applyFill="1" applyBorder="1" applyAlignment="1">
      <alignment horizontal="center"/>
    </xf>
    <xf numFmtId="14" fontId="28" fillId="9" borderId="18" xfId="0" applyNumberFormat="1" applyFont="1" applyFill="1" applyBorder="1" applyAlignment="1">
      <alignment horizontal="center"/>
    </xf>
    <xf numFmtId="0" fontId="28" fillId="8" borderId="18" xfId="0" applyFont="1" applyFill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5" fillId="19" borderId="18" xfId="0" applyFont="1" applyFill="1" applyBorder="1" applyAlignment="1">
      <alignment horizontal="center"/>
    </xf>
    <xf numFmtId="0" fontId="0" fillId="13" borderId="19" xfId="0" applyFill="1" applyBorder="1"/>
    <xf numFmtId="2" fontId="22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20" fillId="33" borderId="19" xfId="0" applyFont="1" applyFill="1" applyBorder="1" applyAlignment="1">
      <alignment horizontal="center" wrapText="1"/>
    </xf>
    <xf numFmtId="2" fontId="22" fillId="24" borderId="18" xfId="0" applyNumberFormat="1" applyFont="1" applyFill="1" applyBorder="1" applyAlignment="1">
      <alignment horizontal="center" wrapText="1"/>
    </xf>
    <xf numFmtId="2" fontId="22" fillId="19" borderId="18" xfId="0" applyNumberFormat="1" applyFont="1" applyFill="1" applyBorder="1" applyAlignment="1">
      <alignment horizontal="center" wrapText="1"/>
    </xf>
    <xf numFmtId="2" fontId="22" fillId="13" borderId="0" xfId="0" applyNumberFormat="1" applyFont="1" applyFill="1" applyAlignment="1">
      <alignment horizontal="center" wrapText="1"/>
    </xf>
    <xf numFmtId="2" fontId="22" fillId="13" borderId="18" xfId="0" applyNumberFormat="1" applyFont="1" applyFill="1" applyBorder="1" applyAlignment="1">
      <alignment horizontal="center" wrapText="1"/>
    </xf>
    <xf numFmtId="2" fontId="22" fillId="24" borderId="64" xfId="0" applyNumberFormat="1" applyFont="1" applyFill="1" applyBorder="1" applyAlignment="1">
      <alignment horizontal="center" wrapText="1"/>
    </xf>
    <xf numFmtId="2" fontId="22" fillId="7" borderId="18" xfId="0" applyNumberFormat="1" applyFont="1" applyFill="1" applyBorder="1" applyAlignment="1">
      <alignment horizontal="center" wrapText="1"/>
    </xf>
    <xf numFmtId="2" fontId="22" fillId="25" borderId="18" xfId="0" applyNumberFormat="1" applyFont="1" applyFill="1" applyBorder="1" applyAlignment="1">
      <alignment horizontal="center" wrapText="1"/>
    </xf>
    <xf numFmtId="2" fontId="22" fillId="9" borderId="18" xfId="0" applyNumberFormat="1" applyFont="1" applyFill="1" applyBorder="1" applyAlignment="1">
      <alignment horizontal="center" wrapText="1"/>
    </xf>
    <xf numFmtId="2" fontId="22" fillId="8" borderId="18" xfId="0" applyNumberFormat="1" applyFont="1" applyFill="1" applyBorder="1" applyAlignment="1">
      <alignment horizontal="center" wrapText="1"/>
    </xf>
    <xf numFmtId="2" fontId="22" fillId="21" borderId="18" xfId="0" applyNumberFormat="1" applyFont="1" applyFill="1" applyBorder="1" applyAlignment="1">
      <alignment horizontal="center" wrapText="1"/>
    </xf>
    <xf numFmtId="14" fontId="22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8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1" fillId="0" borderId="0" xfId="0" applyFont="1" applyAlignment="1">
      <alignment horizontal="left" wrapText="1"/>
    </xf>
    <xf numFmtId="14" fontId="21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2" fillId="8" borderId="0" xfId="0" quotePrefix="1" applyNumberFormat="1" applyFont="1" applyFill="1" applyAlignment="1">
      <alignment horizontal="center" wrapText="1"/>
    </xf>
    <xf numFmtId="2" fontId="22" fillId="7" borderId="0" xfId="0" quotePrefix="1" applyNumberFormat="1" applyFont="1" applyFill="1" applyAlignment="1">
      <alignment horizontal="center" wrapText="1"/>
    </xf>
    <xf numFmtId="2" fontId="22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5" fillId="19" borderId="39" xfId="0" applyFont="1" applyFill="1" applyBorder="1" applyAlignment="1">
      <alignment horizontal="center"/>
    </xf>
    <xf numFmtId="0" fontId="25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5" fillId="27" borderId="48" xfId="0" applyFont="1" applyFill="1" applyBorder="1" applyAlignment="1">
      <alignment horizontal="center"/>
    </xf>
    <xf numFmtId="0" fontId="25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2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20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8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5" fillId="9" borderId="0" xfId="0" applyFont="1" applyFill="1" applyAlignment="1">
      <alignment horizontal="center" wrapText="1"/>
    </xf>
    <xf numFmtId="0" fontId="28" fillId="22" borderId="18" xfId="0" applyFont="1" applyFill="1" applyBorder="1" applyAlignment="1">
      <alignment horizontal="center"/>
    </xf>
    <xf numFmtId="0" fontId="28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1" fillId="7" borderId="0" xfId="0" applyNumberFormat="1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28" fillId="22" borderId="21" xfId="0" applyFont="1" applyFill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8" fillId="23" borderId="0" xfId="0" applyNumberFormat="1" applyFont="1" applyFill="1" applyAlignment="1">
      <alignment wrapText="1"/>
    </xf>
    <xf numFmtId="14" fontId="18" fillId="7" borderId="0" xfId="0" applyNumberFormat="1" applyFont="1" applyFill="1" applyAlignment="1">
      <alignment wrapText="1"/>
    </xf>
    <xf numFmtId="14" fontId="18" fillId="19" borderId="0" xfId="0" applyNumberFormat="1" applyFont="1" applyFill="1" applyAlignment="1">
      <alignment wrapText="1"/>
    </xf>
    <xf numFmtId="14" fontId="20" fillId="23" borderId="0" xfId="0" applyNumberFormat="1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2" fillId="7" borderId="0" xfId="0" applyFont="1" applyFill="1" applyAlignment="1">
      <alignment horizontal="center"/>
    </xf>
    <xf numFmtId="2" fontId="32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8" fillId="22" borderId="63" xfId="0" applyFont="1" applyFill="1" applyBorder="1" applyAlignment="1">
      <alignment horizontal="center"/>
    </xf>
    <xf numFmtId="0" fontId="28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5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4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22" borderId="0" xfId="0" applyFont="1" applyFill="1" applyAlignment="1">
      <alignment horizontal="center"/>
    </xf>
    <xf numFmtId="14" fontId="32" fillId="18" borderId="0" xfId="0" applyNumberFormat="1" applyFont="1" applyFill="1" applyAlignment="1">
      <alignment horizontal="center"/>
    </xf>
    <xf numFmtId="14" fontId="32" fillId="0" borderId="0" xfId="0" applyNumberFormat="1" applyFont="1" applyAlignment="1">
      <alignment horizontal="center"/>
    </xf>
    <xf numFmtId="0" fontId="32" fillId="0" borderId="0" xfId="0" applyFont="1"/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6" fillId="20" borderId="0" xfId="0" applyFont="1" applyFill="1" applyAlignment="1">
      <alignment horizontal="center"/>
    </xf>
    <xf numFmtId="0" fontId="25" fillId="6" borderId="76" xfId="0" applyFont="1" applyFill="1" applyBorder="1" applyAlignment="1">
      <alignment horizontal="center" wrapText="1"/>
    </xf>
    <xf numFmtId="0" fontId="25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5" fillId="16" borderId="0" xfId="0" applyFont="1" applyFill="1" applyAlignment="1">
      <alignment horizontal="center" wrapText="1"/>
    </xf>
    <xf numFmtId="0" fontId="28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8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5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5" fillId="16" borderId="18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9" fillId="0" borderId="0" xfId="0" applyFont="1"/>
    <xf numFmtId="0" fontId="52" fillId="0" borderId="0" xfId="0" applyFont="1"/>
    <xf numFmtId="0" fontId="4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7" fillId="0" borderId="3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0" fillId="0" borderId="8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20" fillId="0" borderId="101" xfId="0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7" xfId="0" applyFont="1" applyBorder="1" applyAlignment="1">
      <alignment horizontal="center"/>
    </xf>
    <xf numFmtId="0" fontId="37" fillId="0" borderId="27" xfId="0" applyFont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37" fillId="0" borderId="76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0" fontId="22" fillId="0" borderId="76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37" fillId="0" borderId="76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14" fontId="20" fillId="0" borderId="87" xfId="0" applyNumberFormat="1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14" fontId="43" fillId="0" borderId="1" xfId="0" applyNumberFormat="1" applyFont="1" applyBorder="1" applyAlignment="1">
      <alignment horizontal="center"/>
    </xf>
    <xf numFmtId="14" fontId="20" fillId="0" borderId="101" xfId="0" applyNumberFormat="1" applyFont="1" applyBorder="1" applyAlignment="1">
      <alignment horizontal="center"/>
    </xf>
    <xf numFmtId="14" fontId="20" fillId="0" borderId="0" xfId="0" applyNumberFormat="1" applyFont="1" applyAlignment="1">
      <alignment horizontal="center"/>
    </xf>
    <xf numFmtId="14" fontId="44" fillId="0" borderId="0" xfId="0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37" fillId="0" borderId="27" xfId="0" applyNumberFormat="1" applyFont="1" applyBorder="1" applyAlignment="1">
      <alignment horizontal="center"/>
    </xf>
    <xf numFmtId="14" fontId="39" fillId="0" borderId="0" xfId="0" applyNumberFormat="1" applyFont="1" applyAlignment="1">
      <alignment horizontal="center"/>
    </xf>
    <xf numFmtId="14" fontId="39" fillId="0" borderId="27" xfId="0" applyNumberFormat="1" applyFont="1" applyBorder="1" applyAlignment="1">
      <alignment horizontal="center"/>
    </xf>
    <xf numFmtId="14" fontId="37" fillId="0" borderId="0" xfId="0" applyNumberFormat="1" applyFont="1" applyAlignment="1">
      <alignment horizontal="center" wrapText="1"/>
    </xf>
    <xf numFmtId="14" fontId="37" fillId="0" borderId="27" xfId="0" applyNumberFormat="1" applyFont="1" applyBorder="1" applyAlignment="1">
      <alignment horizontal="center" wrapText="1"/>
    </xf>
    <xf numFmtId="14" fontId="20" fillId="0" borderId="4" xfId="0" applyNumberFormat="1" applyFont="1" applyBorder="1" applyAlignment="1">
      <alignment horizontal="center"/>
    </xf>
    <xf numFmtId="14" fontId="39" fillId="0" borderId="76" xfId="0" applyNumberFormat="1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61" xfId="0" applyFont="1" applyBorder="1" applyAlignment="1">
      <alignment horizontal="center"/>
    </xf>
    <xf numFmtId="0" fontId="51" fillId="35" borderId="17" xfId="0" applyFont="1" applyFill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  <xf numFmtId="14" fontId="19" fillId="0" borderId="25" xfId="0" applyNumberFormat="1" applyFont="1" applyBorder="1" applyAlignment="1">
      <alignment horizontal="center"/>
    </xf>
    <xf numFmtId="14" fontId="40" fillId="0" borderId="25" xfId="0" applyNumberFormat="1" applyFont="1" applyBorder="1" applyAlignment="1">
      <alignment horizontal="center"/>
    </xf>
    <xf numFmtId="14" fontId="19" fillId="0" borderId="26" xfId="0" applyNumberFormat="1" applyFont="1" applyBorder="1" applyAlignment="1">
      <alignment horizontal="center"/>
    </xf>
    <xf numFmtId="14" fontId="41" fillId="0" borderId="0" xfId="0" applyNumberFormat="1" applyFont="1" applyAlignment="1">
      <alignment horizontal="center"/>
    </xf>
    <xf numFmtId="14" fontId="37" fillId="0" borderId="18" xfId="0" applyNumberFormat="1" applyFont="1" applyBorder="1" applyAlignment="1">
      <alignment horizontal="center"/>
    </xf>
    <xf numFmtId="14" fontId="37" fillId="0" borderId="17" xfId="0" applyNumberFormat="1" applyFont="1" applyBorder="1" applyAlignment="1">
      <alignment horizontal="center"/>
    </xf>
    <xf numFmtId="14" fontId="37" fillId="0" borderId="76" xfId="0" applyNumberFormat="1" applyFont="1" applyBorder="1" applyAlignment="1">
      <alignment horizontal="center"/>
    </xf>
    <xf numFmtId="14" fontId="37" fillId="0" borderId="1" xfId="0" applyNumberFormat="1" applyFont="1" applyBorder="1" applyAlignment="1">
      <alignment horizontal="center"/>
    </xf>
    <xf numFmtId="14" fontId="37" fillId="0" borderId="14" xfId="0" applyNumberFormat="1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9" fillId="0" borderId="4" xfId="0" applyFont="1" applyBorder="1" applyAlignment="1">
      <alignment horizontal="center"/>
    </xf>
    <xf numFmtId="0" fontId="38" fillId="38" borderId="0" xfId="0" applyFont="1" applyFill="1" applyAlignment="1">
      <alignment horizontal="center"/>
    </xf>
    <xf numFmtId="0" fontId="45" fillId="38" borderId="0" xfId="0" applyFont="1" applyFill="1" applyAlignment="1">
      <alignment horizontal="center"/>
    </xf>
    <xf numFmtId="0" fontId="46" fillId="39" borderId="0" xfId="0" applyFont="1" applyFill="1" applyAlignment="1">
      <alignment horizontal="center"/>
    </xf>
    <xf numFmtId="0" fontId="20" fillId="40" borderId="0" xfId="0" applyFont="1" applyFill="1" applyAlignment="1">
      <alignment horizontal="center"/>
    </xf>
    <xf numFmtId="0" fontId="48" fillId="39" borderId="0" xfId="0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0" fontId="44" fillId="40" borderId="0" xfId="0" applyFont="1" applyFill="1" applyAlignment="1">
      <alignment horizontal="center"/>
    </xf>
    <xf numFmtId="0" fontId="20" fillId="40" borderId="18" xfId="0" applyFont="1" applyFill="1" applyBorder="1" applyAlignment="1">
      <alignment horizontal="center"/>
    </xf>
    <xf numFmtId="0" fontId="20" fillId="40" borderId="19" xfId="0" applyFont="1" applyFill="1" applyBorder="1" applyAlignment="1">
      <alignment horizontal="center"/>
    </xf>
    <xf numFmtId="0" fontId="20" fillId="40" borderId="27" xfId="0" applyFont="1" applyFill="1" applyBorder="1" applyAlignment="1">
      <alignment horizontal="center"/>
    </xf>
    <xf numFmtId="0" fontId="20" fillId="40" borderId="64" xfId="0" applyFont="1" applyFill="1" applyBorder="1" applyAlignment="1">
      <alignment horizontal="center"/>
    </xf>
    <xf numFmtId="0" fontId="38" fillId="38" borderId="63" xfId="0" applyFont="1" applyFill="1" applyBorder="1" applyAlignment="1">
      <alignment horizontal="center"/>
    </xf>
    <xf numFmtId="0" fontId="38" fillId="38" borderId="64" xfId="0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/>
    </xf>
    <xf numFmtId="0" fontId="37" fillId="40" borderId="0" xfId="0" applyFont="1" applyFill="1" applyAlignment="1">
      <alignment horizontal="center"/>
    </xf>
    <xf numFmtId="0" fontId="38" fillId="38" borderId="98" xfId="0" applyFont="1" applyFill="1" applyBorder="1" applyAlignment="1">
      <alignment horizontal="center"/>
    </xf>
    <xf numFmtId="0" fontId="20" fillId="40" borderId="98" xfId="0" applyFont="1" applyFill="1" applyBorder="1" applyAlignment="1">
      <alignment horizontal="center"/>
    </xf>
    <xf numFmtId="0" fontId="20" fillId="40" borderId="99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9" fillId="36" borderId="0" xfId="0" applyFont="1" applyFill="1" applyAlignment="1">
      <alignment horizontal="center"/>
    </xf>
    <xf numFmtId="0" fontId="37" fillId="0" borderId="27" xfId="0" quotePrefix="1" applyFont="1" applyBorder="1" applyAlignment="1">
      <alignment horizontal="center"/>
    </xf>
    <xf numFmtId="0" fontId="37" fillId="0" borderId="0" xfId="0" quotePrefix="1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44" fillId="0" borderId="9" xfId="0" applyFont="1" applyBorder="1" applyAlignment="1">
      <alignment horizontal="center"/>
    </xf>
    <xf numFmtId="0" fontId="49" fillId="37" borderId="0" xfId="0" applyFont="1" applyFill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100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88" xfId="0" applyFont="1" applyBorder="1" applyAlignment="1">
      <alignment horizontal="center"/>
    </xf>
    <xf numFmtId="0" fontId="20" fillId="0" borderId="9" xfId="0" quotePrefix="1" applyFont="1" applyBorder="1" applyAlignment="1">
      <alignment horizontal="center"/>
    </xf>
    <xf numFmtId="0" fontId="20" fillId="0" borderId="6" xfId="0" quotePrefix="1" applyFont="1" applyBorder="1" applyAlignment="1">
      <alignment horizontal="center"/>
    </xf>
    <xf numFmtId="0" fontId="20" fillId="0" borderId="14" xfId="0" quotePrefix="1" applyFont="1" applyBorder="1" applyAlignment="1">
      <alignment horizontal="center"/>
    </xf>
    <xf numFmtId="0" fontId="20" fillId="0" borderId="61" xfId="0" quotePrefix="1" applyFont="1" applyBorder="1" applyAlignment="1">
      <alignment horizontal="center"/>
    </xf>
    <xf numFmtId="0" fontId="44" fillId="0" borderId="61" xfId="0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37" fillId="0" borderId="102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37" fillId="0" borderId="8" xfId="0" applyFont="1" applyBorder="1" applyAlignment="1">
      <alignment horizontal="center"/>
    </xf>
    <xf numFmtId="0" fontId="37" fillId="0" borderId="88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61" xfId="0" applyFont="1" applyBorder="1" applyAlignment="1">
      <alignment horizontal="center"/>
    </xf>
    <xf numFmtId="0" fontId="19" fillId="0" borderId="76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37" fillId="0" borderId="61" xfId="0" applyFont="1" applyBorder="1" applyAlignment="1">
      <alignment horizontal="center"/>
    </xf>
    <xf numFmtId="0" fontId="16" fillId="0" borderId="76" xfId="0" applyFont="1" applyBorder="1" applyAlignment="1">
      <alignment horizontal="center" wrapText="1"/>
    </xf>
    <xf numFmtId="0" fontId="37" fillId="0" borderId="0" xfId="0" applyFont="1"/>
    <xf numFmtId="0" fontId="25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11" fillId="0" borderId="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20" fillId="0" borderId="103" xfId="0" applyFont="1" applyBorder="1" applyAlignment="1">
      <alignment horizontal="center"/>
    </xf>
    <xf numFmtId="0" fontId="20" fillId="0" borderId="104" xfId="0" applyFont="1" applyBorder="1" applyAlignment="1">
      <alignment horizontal="center"/>
    </xf>
    <xf numFmtId="0" fontId="37" fillId="0" borderId="97" xfId="0" applyFont="1" applyBorder="1" applyAlignment="1">
      <alignment horizontal="center"/>
    </xf>
    <xf numFmtId="0" fontId="37" fillId="0" borderId="105" xfId="0" applyFont="1" applyBorder="1" applyAlignment="1">
      <alignment horizontal="center"/>
    </xf>
    <xf numFmtId="0" fontId="0" fillId="0" borderId="61" xfId="0" applyBorder="1" applyAlignment="1">
      <alignment horizontal="center"/>
    </xf>
    <xf numFmtId="14" fontId="25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14" fontId="25" fillId="0" borderId="0" xfId="0" applyNumberFormat="1" applyFont="1" applyAlignment="1">
      <alignment horizontal="center"/>
    </xf>
    <xf numFmtId="0" fontId="53" fillId="41" borderId="0" xfId="1" applyFill="1"/>
    <xf numFmtId="0" fontId="53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55" fillId="0" borderId="0" xfId="1" applyFont="1" applyFill="1"/>
    <xf numFmtId="14" fontId="56" fillId="0" borderId="0" xfId="0" applyNumberFormat="1" applyFont="1"/>
    <xf numFmtId="0" fontId="56" fillId="0" borderId="0" xfId="0" applyFont="1"/>
    <xf numFmtId="0" fontId="54" fillId="0" borderId="0" xfId="0" applyFont="1"/>
    <xf numFmtId="0" fontId="53" fillId="32" borderId="0" xfId="1" applyFill="1"/>
    <xf numFmtId="0" fontId="53" fillId="0" borderId="0" xfId="1" applyFill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 readingOrder="1"/>
    </xf>
    <xf numFmtId="0" fontId="57" fillId="0" borderId="0" xfId="0" applyFont="1" applyAlignment="1">
      <alignment horizontal="center" readingOrder="1"/>
    </xf>
    <xf numFmtId="0" fontId="57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30" fillId="20" borderId="0" xfId="0" applyFont="1" applyFill="1" applyAlignment="1">
      <alignment horizontal="center"/>
    </xf>
    <xf numFmtId="0" fontId="57" fillId="0" borderId="8" xfId="0" applyFont="1" applyBorder="1" applyAlignment="1">
      <alignment readingOrder="1"/>
    </xf>
    <xf numFmtId="0" fontId="57" fillId="0" borderId="8" xfId="0" applyFont="1" applyBorder="1"/>
    <xf numFmtId="0" fontId="30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14" fontId="30" fillId="9" borderId="0" xfId="0" applyNumberFormat="1" applyFont="1" applyFill="1" applyAlignment="1">
      <alignment horizontal="center"/>
    </xf>
    <xf numFmtId="2" fontId="30" fillId="9" borderId="0" xfId="0" applyNumberFormat="1" applyFont="1" applyFill="1" applyAlignment="1">
      <alignment horizontal="center"/>
    </xf>
    <xf numFmtId="0" fontId="30" fillId="9" borderId="8" xfId="0" applyFont="1" applyFill="1" applyBorder="1" applyAlignment="1">
      <alignment horizontal="center"/>
    </xf>
    <xf numFmtId="0" fontId="30" fillId="9" borderId="10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14" fontId="28" fillId="0" borderId="0" xfId="0" applyNumberFormat="1" applyFont="1"/>
    <xf numFmtId="0" fontId="28" fillId="0" borderId="0" xfId="0" applyFont="1"/>
    <xf numFmtId="0" fontId="30" fillId="9" borderId="15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9" borderId="0" xfId="0" applyFont="1" applyFill="1" applyAlignment="1">
      <alignment horizontal="center"/>
    </xf>
    <xf numFmtId="14" fontId="59" fillId="9" borderId="0" xfId="0" applyNumberFormat="1" applyFont="1" applyFill="1" applyAlignment="1">
      <alignment horizontal="center"/>
    </xf>
    <xf numFmtId="0" fontId="30" fillId="9" borderId="88" xfId="0" applyFont="1" applyFill="1" applyBorder="1" applyAlignment="1">
      <alignment horizontal="center"/>
    </xf>
    <xf numFmtId="0" fontId="58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29" fillId="0" borderId="25" xfId="0" applyNumberFormat="1" applyFont="1" applyBorder="1" applyAlignment="1">
      <alignment horizontal="center"/>
    </xf>
    <xf numFmtId="0" fontId="29" fillId="0" borderId="0" xfId="0" applyFont="1"/>
    <xf numFmtId="0" fontId="36" fillId="0" borderId="0" xfId="0" applyFont="1" applyAlignment="1">
      <alignment horizontal="center"/>
    </xf>
    <xf numFmtId="0" fontId="59" fillId="9" borderId="8" xfId="0" applyFont="1" applyFill="1" applyBorder="1" applyAlignment="1">
      <alignment horizontal="center"/>
    </xf>
    <xf numFmtId="0" fontId="59" fillId="9" borderId="10" xfId="0" applyFont="1" applyFill="1" applyBorder="1" applyAlignment="1">
      <alignment horizontal="center"/>
    </xf>
    <xf numFmtId="0" fontId="59" fillId="9" borderId="16" xfId="0" applyFont="1" applyFill="1" applyBorder="1" applyAlignment="1">
      <alignment horizontal="center"/>
    </xf>
    <xf numFmtId="0" fontId="59" fillId="9" borderId="88" xfId="0" applyFont="1" applyFill="1" applyBorder="1" applyAlignment="1">
      <alignment horizontal="center"/>
    </xf>
    <xf numFmtId="14" fontId="33" fillId="0" borderId="25" xfId="0" applyNumberFormat="1" applyFont="1" applyBorder="1" applyAlignment="1">
      <alignment horizontal="center"/>
    </xf>
    <xf numFmtId="0" fontId="33" fillId="0" borderId="0" xfId="0" applyFont="1"/>
    <xf numFmtId="0" fontId="60" fillId="0" borderId="0" xfId="0" applyFont="1" applyAlignment="1">
      <alignment horizontal="center" readingOrder="1"/>
    </xf>
    <xf numFmtId="0" fontId="30" fillId="8" borderId="0" xfId="0" applyFont="1" applyFill="1" applyAlignment="1">
      <alignment horizontal="center"/>
    </xf>
    <xf numFmtId="14" fontId="30" fillId="8" borderId="0" xfId="0" applyNumberFormat="1" applyFont="1" applyFill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5" xfId="0" applyFont="1" applyFill="1" applyBorder="1" applyAlignment="1">
      <alignment horizontal="center"/>
    </xf>
    <xf numFmtId="0" fontId="30" fillId="19" borderId="0" xfId="0" applyFont="1" applyFill="1" applyAlignment="1">
      <alignment horizontal="center"/>
    </xf>
    <xf numFmtId="14" fontId="30" fillId="19" borderId="0" xfId="0" applyNumberFormat="1" applyFont="1" applyFill="1" applyAlignment="1">
      <alignment horizontal="center"/>
    </xf>
    <xf numFmtId="0" fontId="30" fillId="19" borderId="8" xfId="0" applyFont="1" applyFill="1" applyBorder="1" applyAlignment="1">
      <alignment horizontal="center"/>
    </xf>
    <xf numFmtId="0" fontId="30" fillId="19" borderId="10" xfId="0" applyFont="1" applyFill="1" applyBorder="1" applyAlignment="1">
      <alignment horizontal="center"/>
    </xf>
    <xf numFmtId="0" fontId="30" fillId="19" borderId="16" xfId="0" applyFont="1" applyFill="1" applyBorder="1" applyAlignment="1">
      <alignment horizontal="center"/>
    </xf>
    <xf numFmtId="0" fontId="60" fillId="32" borderId="0" xfId="0" applyFont="1" applyFill="1" applyAlignment="1">
      <alignment horizontal="center" readingOrder="1"/>
    </xf>
    <xf numFmtId="0" fontId="29" fillId="32" borderId="0" xfId="0" applyFont="1" applyFill="1" applyAlignment="1">
      <alignment horizontal="center"/>
    </xf>
    <xf numFmtId="14" fontId="29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30" fillId="27" borderId="0" xfId="0" applyFont="1" applyFill="1" applyAlignment="1">
      <alignment horizontal="center"/>
    </xf>
    <xf numFmtId="0" fontId="30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" fillId="0" borderId="61" xfId="0" applyFont="1" applyBorder="1" applyAlignment="1">
      <alignment horizontal="center"/>
    </xf>
    <xf numFmtId="2" fontId="1" fillId="0" borderId="61" xfId="0" applyNumberFormat="1" applyFont="1" applyBorder="1" applyAlignment="1">
      <alignment horizontal="center"/>
    </xf>
    <xf numFmtId="0" fontId="19" fillId="0" borderId="61" xfId="0" applyFont="1" applyBorder="1"/>
    <xf numFmtId="0" fontId="2" fillId="21" borderId="61" xfId="0" applyFont="1" applyFill="1" applyBorder="1" applyAlignment="1">
      <alignment horizontal="center"/>
    </xf>
    <xf numFmtId="0" fontId="25" fillId="21" borderId="61" xfId="0" applyFont="1" applyFill="1" applyBorder="1" applyAlignment="1">
      <alignment horizontal="center"/>
    </xf>
    <xf numFmtId="0" fontId="28" fillId="22" borderId="105" xfId="0" applyFont="1" applyFill="1" applyBorder="1" applyAlignment="1">
      <alignment horizontal="center"/>
    </xf>
    <xf numFmtId="2" fontId="1" fillId="31" borderId="105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7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2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1" fillId="0" borderId="0" xfId="0" applyFont="1"/>
    <xf numFmtId="0" fontId="31" fillId="7" borderId="0" xfId="0" applyFont="1" applyFill="1" applyAlignment="1">
      <alignment horizontal="center" wrapText="1"/>
    </xf>
    <xf numFmtId="14" fontId="31" fillId="7" borderId="0" xfId="0" applyNumberFormat="1" applyFont="1" applyFill="1" applyAlignment="1">
      <alignment horizontal="center" wrapText="1"/>
    </xf>
    <xf numFmtId="2" fontId="31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61" fillId="0" borderId="0" xfId="0" applyFont="1"/>
    <xf numFmtId="0" fontId="61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14" fontId="31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62" fillId="0" borderId="0" xfId="0" applyFont="1" applyAlignment="1">
      <alignment horizontal="center" readingOrder="1"/>
    </xf>
    <xf numFmtId="0" fontId="62" fillId="7" borderId="0" xfId="0" applyFont="1" applyFill="1" applyAlignment="1">
      <alignment horizontal="center" readingOrder="1"/>
    </xf>
    <xf numFmtId="0" fontId="11" fillId="7" borderId="0" xfId="0" applyFont="1" applyFill="1"/>
    <xf numFmtId="0" fontId="63" fillId="7" borderId="0" xfId="0" applyFont="1" applyFill="1" applyAlignment="1">
      <alignment horizontal="center"/>
    </xf>
    <xf numFmtId="0" fontId="64" fillId="7" borderId="0" xfId="0" applyFont="1" applyFill="1" applyAlignment="1">
      <alignment horizontal="center" readingOrder="1"/>
    </xf>
    <xf numFmtId="0" fontId="65" fillId="7" borderId="0" xfId="0" applyFont="1" applyFill="1" applyAlignment="1">
      <alignment horizontal="center"/>
    </xf>
    <xf numFmtId="14" fontId="63" fillId="7" borderId="0" xfId="0" applyNumberFormat="1" applyFont="1" applyFill="1" applyAlignment="1">
      <alignment horizontal="center"/>
    </xf>
    <xf numFmtId="2" fontId="63" fillId="7" borderId="0" xfId="0" applyNumberFormat="1" applyFont="1" applyFill="1" applyAlignment="1">
      <alignment horizontal="center"/>
    </xf>
    <xf numFmtId="0" fontId="66" fillId="7" borderId="0" xfId="0" quotePrefix="1" applyFont="1" applyFill="1" applyAlignment="1">
      <alignment horizontal="center" wrapText="1"/>
    </xf>
    <xf numFmtId="2" fontId="65" fillId="7" borderId="0" xfId="0" applyNumberFormat="1" applyFont="1" applyFill="1" applyAlignment="1">
      <alignment horizontal="center"/>
    </xf>
    <xf numFmtId="2" fontId="66" fillId="7" borderId="0" xfId="0" quotePrefix="1" applyNumberFormat="1" applyFont="1" applyFill="1" applyAlignment="1">
      <alignment horizontal="center" wrapText="1"/>
    </xf>
    <xf numFmtId="2" fontId="67" fillId="7" borderId="0" xfId="0" quotePrefix="1" applyNumberFormat="1" applyFont="1" applyFill="1" applyAlignment="1">
      <alignment horizontal="center" wrapText="1"/>
    </xf>
    <xf numFmtId="0" fontId="63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2" fillId="8" borderId="0" xfId="0" applyFont="1" applyFill="1"/>
    <xf numFmtId="0" fontId="31" fillId="42" borderId="0" xfId="0" applyFont="1" applyFill="1" applyAlignment="1">
      <alignment horizontal="center"/>
    </xf>
    <xf numFmtId="0" fontId="40" fillId="42" borderId="0" xfId="0" applyFont="1" applyFill="1"/>
    <xf numFmtId="0" fontId="68" fillId="42" borderId="76" xfId="0" applyFont="1" applyFill="1" applyBorder="1" applyAlignment="1">
      <alignment horizontal="center"/>
    </xf>
    <xf numFmtId="0" fontId="31" fillId="42" borderId="76" xfId="0" applyFont="1" applyFill="1" applyBorder="1" applyAlignment="1">
      <alignment horizontal="center"/>
    </xf>
    <xf numFmtId="14" fontId="6" fillId="42" borderId="76" xfId="0" applyNumberFormat="1" applyFont="1" applyFill="1" applyBorder="1" applyAlignment="1">
      <alignment horizontal="center"/>
    </xf>
    <xf numFmtId="2" fontId="7" fillId="42" borderId="99" xfId="0" applyNumberFormat="1" applyFont="1" applyFill="1" applyBorder="1" applyAlignment="1">
      <alignment horizontal="center"/>
    </xf>
    <xf numFmtId="14" fontId="31" fillId="42" borderId="1" xfId="0" applyNumberFormat="1" applyFont="1" applyFill="1" applyBorder="1" applyAlignment="1">
      <alignment horizontal="center"/>
    </xf>
    <xf numFmtId="0" fontId="32" fillId="42" borderId="0" xfId="0" applyFont="1" applyFill="1" applyAlignment="1">
      <alignment horizontal="center"/>
    </xf>
    <xf numFmtId="0" fontId="32" fillId="42" borderId="0" xfId="0" applyFont="1" applyFill="1"/>
    <xf numFmtId="0" fontId="0" fillId="42" borderId="0" xfId="0" applyFill="1"/>
    <xf numFmtId="0" fontId="68" fillId="42" borderId="0" xfId="0" applyFont="1" applyFill="1" applyAlignment="1">
      <alignment horizontal="center"/>
    </xf>
    <xf numFmtId="14" fontId="6" fillId="42" borderId="0" xfId="0" applyNumberFormat="1" applyFont="1" applyFill="1" applyAlignment="1">
      <alignment horizontal="center"/>
    </xf>
    <xf numFmtId="2" fontId="7" fillId="42" borderId="98" xfId="0" applyNumberFormat="1" applyFont="1" applyFill="1" applyBorder="1" applyAlignment="1">
      <alignment horizontal="center"/>
    </xf>
    <xf numFmtId="0" fontId="41" fillId="42" borderId="0" xfId="0" applyFont="1" applyFill="1" applyAlignment="1">
      <alignment horizontal="center"/>
    </xf>
    <xf numFmtId="0" fontId="31" fillId="42" borderId="61" xfId="0" applyFont="1" applyFill="1" applyBorder="1" applyAlignment="1">
      <alignment horizontal="center"/>
    </xf>
    <xf numFmtId="0" fontId="41" fillId="42" borderId="61" xfId="0" applyFont="1" applyFill="1" applyBorder="1" applyAlignment="1">
      <alignment horizontal="center"/>
    </xf>
    <xf numFmtId="0" fontId="40" fillId="42" borderId="61" xfId="0" applyFont="1" applyFill="1" applyBorder="1"/>
    <xf numFmtId="0" fontId="68" fillId="42" borderId="61" xfId="0" applyFont="1" applyFill="1" applyBorder="1" applyAlignment="1">
      <alignment horizontal="center"/>
    </xf>
    <xf numFmtId="0" fontId="69" fillId="16" borderId="61" xfId="0" applyFont="1" applyFill="1" applyBorder="1" applyAlignment="1">
      <alignment horizontal="center"/>
    </xf>
    <xf numFmtId="0" fontId="41" fillId="16" borderId="61" xfId="0" applyFont="1" applyFill="1" applyBorder="1" applyAlignment="1">
      <alignment horizontal="center"/>
    </xf>
    <xf numFmtId="0" fontId="40" fillId="16" borderId="61" xfId="0" applyFont="1" applyFill="1" applyBorder="1"/>
    <xf numFmtId="0" fontId="70" fillId="16" borderId="61" xfId="0" applyFont="1" applyFill="1" applyBorder="1" applyAlignment="1">
      <alignment horizontal="center"/>
    </xf>
    <xf numFmtId="0" fontId="71" fillId="16" borderId="0" xfId="0" applyFont="1" applyFill="1" applyAlignment="1">
      <alignment horizontal="center"/>
    </xf>
    <xf numFmtId="14" fontId="70" fillId="16" borderId="0" xfId="0" applyNumberFormat="1" applyFont="1" applyFill="1" applyAlignment="1">
      <alignment horizontal="center"/>
    </xf>
    <xf numFmtId="0" fontId="69" fillId="16" borderId="0" xfId="0" applyFont="1" applyFill="1" applyAlignment="1">
      <alignment horizontal="center"/>
    </xf>
    <xf numFmtId="14" fontId="69" fillId="16" borderId="0" xfId="0" applyNumberFormat="1" applyFont="1" applyFill="1" applyAlignment="1">
      <alignment horizontal="center"/>
    </xf>
    <xf numFmtId="0" fontId="71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61" xfId="0" applyFont="1" applyBorder="1" applyAlignment="1">
      <alignment horizontal="center"/>
    </xf>
    <xf numFmtId="14" fontId="4" fillId="0" borderId="61" xfId="0" applyNumberFormat="1" applyFont="1" applyBorder="1" applyAlignment="1">
      <alignment horizontal="center"/>
    </xf>
    <xf numFmtId="0" fontId="0" fillId="0" borderId="76" xfId="0" applyBorder="1" applyAlignment="1">
      <alignment horizontal="center"/>
    </xf>
    <xf numFmtId="14" fontId="1" fillId="0" borderId="61" xfId="0" applyNumberFormat="1" applyFont="1" applyBorder="1" applyAlignment="1">
      <alignment horizontal="center"/>
    </xf>
    <xf numFmtId="14" fontId="2" fillId="0" borderId="4" xfId="0" applyNumberFormat="1" applyFont="1" applyBorder="1"/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4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22" fillId="0" borderId="0" xfId="0" applyFont="1" applyAlignment="1">
      <alignment wrapText="1"/>
    </xf>
    <xf numFmtId="0" fontId="22" fillId="21" borderId="61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22" fillId="0" borderId="0" xfId="0" quotePrefix="1" applyFont="1"/>
    <xf numFmtId="0" fontId="22" fillId="8" borderId="0" xfId="0" applyFont="1" applyFill="1" applyAlignment="1">
      <alignment horizontal="center"/>
    </xf>
    <xf numFmtId="14" fontId="0" fillId="0" borderId="61" xfId="0" applyNumberFormat="1" applyBorder="1"/>
    <xf numFmtId="0" fontId="22" fillId="8" borderId="61" xfId="0" applyFont="1" applyFill="1" applyBorder="1" applyAlignment="1">
      <alignment horizontal="center"/>
    </xf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9" fillId="0" borderId="0" xfId="0" applyFont="1" applyAlignment="1">
      <alignment horizontal="center" wrapText="1"/>
    </xf>
    <xf numFmtId="14" fontId="19" fillId="0" borderId="0" xfId="0" applyNumberFormat="1" applyFont="1" applyAlignment="1">
      <alignment horizontal="center" wrapText="1"/>
    </xf>
    <xf numFmtId="0" fontId="27" fillId="16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1" fillId="16" borderId="17" xfId="0" applyFont="1" applyFill="1" applyBorder="1" applyAlignment="1">
      <alignment horizontal="center"/>
    </xf>
    <xf numFmtId="0" fontId="11" fillId="16" borderId="30" xfId="0" applyFont="1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1" fillId="16" borderId="17" xfId="0" applyFont="1" applyFill="1" applyBorder="1" applyAlignment="1">
      <alignment horizontal="center" wrapText="1"/>
    </xf>
    <xf numFmtId="0" fontId="11" fillId="16" borderId="32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53" xfId="0" applyFont="1" applyFill="1" applyBorder="1" applyAlignment="1">
      <alignment horizontal="center" wrapText="1"/>
    </xf>
    <xf numFmtId="0" fontId="11" fillId="16" borderId="38" xfId="0" applyFont="1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42" xfId="0" applyFill="1" applyBorder="1" applyAlignment="1">
      <alignment horizontal="center"/>
    </xf>
    <xf numFmtId="0" fontId="25" fillId="16" borderId="39" xfId="0" applyFont="1" applyFill="1" applyBorder="1" applyAlignment="1">
      <alignment horizontal="center"/>
    </xf>
    <xf numFmtId="0" fontId="11" fillId="16" borderId="54" xfId="0" applyFont="1" applyFill="1" applyBorder="1" applyAlignment="1">
      <alignment horizontal="center" wrapText="1"/>
    </xf>
    <xf numFmtId="0" fontId="25" fillId="16" borderId="40" xfId="0" applyFont="1" applyFill="1" applyBorder="1" applyAlignment="1">
      <alignment horizontal="center"/>
    </xf>
    <xf numFmtId="0" fontId="0" fillId="16" borderId="45" xfId="0" applyFill="1" applyBorder="1" applyAlignment="1">
      <alignment horizontal="center"/>
    </xf>
    <xf numFmtId="0" fontId="0" fillId="16" borderId="46" xfId="0" applyFill="1" applyBorder="1" applyAlignment="1">
      <alignment horizontal="center"/>
    </xf>
    <xf numFmtId="0" fontId="13" fillId="16" borderId="45" xfId="0" applyFont="1" applyFill="1" applyBorder="1" applyAlignment="1">
      <alignment horizontal="center"/>
    </xf>
    <xf numFmtId="0" fontId="13" fillId="16" borderId="46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11" fillId="16" borderId="55" xfId="0" applyFont="1" applyFill="1" applyBorder="1" applyAlignment="1">
      <alignment horizontal="center" wrapText="1"/>
    </xf>
    <xf numFmtId="0" fontId="11" fillId="16" borderId="44" xfId="0" applyFont="1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0" fillId="16" borderId="50" xfId="0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11" fillId="16" borderId="56" xfId="0" applyFont="1" applyFill="1" applyBorder="1" applyAlignment="1">
      <alignment horizontal="center" wrapText="1"/>
    </xf>
    <xf numFmtId="0" fontId="25" fillId="16" borderId="48" xfId="0" applyFont="1" applyFill="1" applyBorder="1" applyAlignment="1">
      <alignment horizontal="center"/>
    </xf>
    <xf numFmtId="0" fontId="0" fillId="16" borderId="51" xfId="0" applyFill="1" applyBorder="1" applyAlignment="1">
      <alignment horizontal="center"/>
    </xf>
    <xf numFmtId="0" fontId="0" fillId="16" borderId="52" xfId="0" applyFill="1" applyBorder="1" applyAlignment="1">
      <alignment horizontal="center"/>
    </xf>
    <xf numFmtId="0" fontId="13" fillId="16" borderId="51" xfId="0" applyFont="1" applyFill="1" applyBorder="1" applyAlignment="1">
      <alignment horizontal="center"/>
    </xf>
    <xf numFmtId="0" fontId="13" fillId="16" borderId="52" xfId="0" applyFont="1" applyFill="1" applyBorder="1" applyAlignment="1">
      <alignment horizontal="center"/>
    </xf>
    <xf numFmtId="0" fontId="11" fillId="16" borderId="57" xfId="0" applyFont="1" applyFill="1" applyBorder="1" applyAlignment="1">
      <alignment horizontal="center"/>
    </xf>
    <xf numFmtId="0" fontId="11" fillId="16" borderId="58" xfId="0" applyFont="1" applyFill="1" applyBorder="1" applyAlignment="1">
      <alignment horizontal="center"/>
    </xf>
    <xf numFmtId="0" fontId="11" fillId="16" borderId="59" xfId="0" applyFont="1" applyFill="1" applyBorder="1" applyAlignment="1">
      <alignment horizontal="center"/>
    </xf>
    <xf numFmtId="0" fontId="11" fillId="16" borderId="60" xfId="0" applyFont="1" applyFill="1" applyBorder="1" applyAlignment="1">
      <alignment horizontal="center"/>
    </xf>
    <xf numFmtId="0" fontId="0" fillId="16" borderId="6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68" xfId="0" applyFill="1" applyBorder="1" applyAlignment="1">
      <alignment horizontal="center"/>
    </xf>
    <xf numFmtId="0" fontId="0" fillId="16" borderId="67" xfId="0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0" xfId="0" applyFill="1" applyAlignment="1">
      <alignment horizontal="center" wrapText="1"/>
    </xf>
    <xf numFmtId="0" fontId="18" fillId="0" borderId="0" xfId="0" applyFont="1"/>
    <xf numFmtId="14" fontId="18" fillId="0" borderId="0" xfId="0" applyNumberFormat="1" applyFont="1"/>
    <xf numFmtId="0" fontId="1" fillId="11" borderId="0" xfId="0" applyFont="1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20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14" fontId="18" fillId="21" borderId="0" xfId="0" applyNumberFormat="1" applyFont="1" applyFill="1"/>
    <xf numFmtId="14" fontId="18" fillId="6" borderId="0" xfId="0" applyNumberFormat="1" applyFont="1" applyFill="1"/>
    <xf numFmtId="14" fontId="18" fillId="0" borderId="0" xfId="0" applyNumberFormat="1" applyFont="1" applyAlignment="1">
      <alignment horizontal="center"/>
    </xf>
    <xf numFmtId="0" fontId="72" fillId="0" borderId="0" xfId="0" applyFont="1"/>
    <xf numFmtId="14" fontId="73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1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0" fillId="0" borderId="0" xfId="0" applyAlignment="1">
      <alignment horizontal="center" vertical="center"/>
    </xf>
    <xf numFmtId="0" fontId="74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0" borderId="61" xfId="0" applyBorder="1" applyAlignment="1">
      <alignment horizontal="center" vertical="center"/>
    </xf>
    <xf numFmtId="0" fontId="22" fillId="0" borderId="61" xfId="0" applyFont="1" applyBorder="1" applyAlignment="1">
      <alignment horizontal="center" wrapText="1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19" fillId="44" borderId="0" xfId="0" applyFont="1" applyFill="1" applyAlignment="1">
      <alignment horizontal="center"/>
    </xf>
    <xf numFmtId="0" fontId="75" fillId="38" borderId="64" xfId="0" applyFont="1" applyFill="1" applyBorder="1" applyAlignment="1">
      <alignment horizontal="center"/>
    </xf>
    <xf numFmtId="0" fontId="75" fillId="38" borderId="65" xfId="0" applyFont="1" applyFill="1" applyBorder="1" applyAlignment="1">
      <alignment horizontal="center"/>
    </xf>
    <xf numFmtId="0" fontId="18" fillId="44" borderId="0" xfId="0" applyFont="1" applyFill="1" applyAlignment="1">
      <alignment horizontal="center"/>
    </xf>
    <xf numFmtId="14" fontId="18" fillId="44" borderId="0" xfId="0" applyNumberFormat="1" applyFont="1" applyFill="1" applyAlignment="1">
      <alignment horizontal="center"/>
    </xf>
    <xf numFmtId="0" fontId="18" fillId="40" borderId="64" xfId="0" applyFont="1" applyFill="1" applyBorder="1" applyAlignment="1">
      <alignment horizontal="center"/>
    </xf>
    <xf numFmtId="0" fontId="18" fillId="40" borderId="18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45" borderId="0" xfId="0" applyFont="1" applyFill="1" applyAlignment="1">
      <alignment horizontal="center"/>
    </xf>
    <xf numFmtId="0" fontId="19" fillId="45" borderId="0" xfId="0" applyFont="1" applyFill="1" applyAlignment="1">
      <alignment horizontal="center"/>
    </xf>
    <xf numFmtId="14" fontId="18" fillId="45" borderId="0" xfId="0" applyNumberFormat="1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23" fillId="0" borderId="0" xfId="0" applyFont="1" applyAlignment="1">
      <alignment horizontal="center" wrapText="1"/>
    </xf>
    <xf numFmtId="0" fontId="75" fillId="38" borderId="18" xfId="0" applyFont="1" applyFill="1" applyBorder="1" applyAlignment="1">
      <alignment horizontal="center"/>
    </xf>
    <xf numFmtId="0" fontId="18" fillId="45" borderId="61" xfId="0" applyFont="1" applyFill="1" applyBorder="1" applyAlignment="1">
      <alignment horizontal="center"/>
    </xf>
    <xf numFmtId="0" fontId="19" fillId="45" borderId="61" xfId="0" applyFont="1" applyFill="1" applyBorder="1" applyAlignment="1">
      <alignment horizontal="center"/>
    </xf>
    <xf numFmtId="14" fontId="18" fillId="45" borderId="61" xfId="0" applyNumberFormat="1" applyFont="1" applyFill="1" applyBorder="1" applyAlignment="1">
      <alignment horizontal="center"/>
    </xf>
    <xf numFmtId="0" fontId="75" fillId="38" borderId="21" xfId="0" applyFont="1" applyFill="1" applyBorder="1" applyAlignment="1">
      <alignment horizontal="center"/>
    </xf>
    <xf numFmtId="0" fontId="19" fillId="12" borderId="0" xfId="0" applyFont="1" applyFill="1" applyAlignment="1">
      <alignment horizontal="center"/>
    </xf>
    <xf numFmtId="0" fontId="18" fillId="46" borderId="0" xfId="0" applyFont="1" applyFill="1" applyAlignment="1">
      <alignment horizontal="center"/>
    </xf>
    <xf numFmtId="14" fontId="76" fillId="46" borderId="0" xfId="0" applyNumberFormat="1" applyFont="1" applyFill="1" applyAlignment="1">
      <alignment horizontal="center"/>
    </xf>
    <xf numFmtId="0" fontId="21" fillId="46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7" fillId="43" borderId="8" xfId="0" applyFont="1" applyFill="1" applyBorder="1" applyAlignment="1">
      <alignment horizontal="left"/>
    </xf>
    <xf numFmtId="0" fontId="37" fillId="43" borderId="10" xfId="0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14" fontId="0" fillId="32" borderId="0" xfId="0" applyNumberFormat="1" applyFill="1"/>
    <xf numFmtId="0" fontId="0" fillId="47" borderId="0" xfId="0" applyFill="1"/>
    <xf numFmtId="14" fontId="0" fillId="47" borderId="0" xfId="0" applyNumberFormat="1" applyFill="1"/>
    <xf numFmtId="0" fontId="0" fillId="48" borderId="0" xfId="0" applyFill="1"/>
    <xf numFmtId="14" fontId="0" fillId="48" borderId="0" xfId="0" applyNumberFormat="1" applyFill="1"/>
    <xf numFmtId="0" fontId="19" fillId="10" borderId="0" xfId="0" applyFont="1" applyFill="1" applyAlignment="1">
      <alignment horizontal="center"/>
    </xf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0" fillId="52" borderId="0" xfId="0" applyFill="1"/>
    <xf numFmtId="14" fontId="0" fillId="52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3" borderId="0" xfId="0" applyFont="1" applyFill="1"/>
    <xf numFmtId="14" fontId="3" fillId="53" borderId="0" xfId="0" applyNumberFormat="1" applyFont="1" applyFill="1"/>
    <xf numFmtId="0" fontId="22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77" fillId="0" borderId="0" xfId="0" applyFont="1" applyAlignment="1">
      <alignment horizontal="center"/>
    </xf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14" fontId="1" fillId="32" borderId="0" xfId="0" applyNumberFormat="1" applyFont="1" applyFill="1" applyAlignment="1">
      <alignment horizontal="center"/>
    </xf>
    <xf numFmtId="4" fontId="1" fillId="32" borderId="5" xfId="0" applyNumberFormat="1" applyFont="1" applyFill="1" applyBorder="1" applyAlignment="1">
      <alignment horizontal="center"/>
    </xf>
    <xf numFmtId="0" fontId="37" fillId="43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5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5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9" fillId="21" borderId="0" xfId="0" applyFont="1" applyFill="1" applyAlignment="1">
      <alignment horizontal="center"/>
    </xf>
    <xf numFmtId="14" fontId="10" fillId="21" borderId="0" xfId="0" applyNumberFormat="1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9" fillId="32" borderId="0" xfId="0" applyFont="1" applyFill="1" applyAlignment="1">
      <alignment horizontal="center"/>
    </xf>
    <xf numFmtId="0" fontId="18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30" fillId="54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14" fontId="1" fillId="27" borderId="0" xfId="0" applyNumberFormat="1" applyFont="1" applyFill="1" applyAlignment="1">
      <alignment horizontal="center"/>
    </xf>
    <xf numFmtId="0" fontId="20" fillId="0" borderId="0" xfId="0" applyFont="1"/>
    <xf numFmtId="0" fontId="0" fillId="0" borderId="0" xfId="0" quotePrefix="1"/>
    <xf numFmtId="0" fontId="19" fillId="10" borderId="0" xfId="0" applyFont="1" applyFill="1"/>
    <xf numFmtId="0" fontId="76" fillId="0" borderId="0" xfId="0" applyFont="1"/>
    <xf numFmtId="0" fontId="0" fillId="0" borderId="0" xfId="0" quotePrefix="1" applyAlignment="1">
      <alignment horizontal="center"/>
    </xf>
    <xf numFmtId="0" fontId="19" fillId="0" borderId="0" xfId="0" applyFont="1" applyAlignment="1">
      <alignment horizontal="left"/>
    </xf>
    <xf numFmtId="0" fontId="1" fillId="24" borderId="0" xfId="0" applyFont="1" applyFill="1"/>
    <xf numFmtId="14" fontId="1" fillId="24" borderId="0" xfId="0" applyNumberFormat="1" applyFont="1" applyFill="1"/>
    <xf numFmtId="2" fontId="1" fillId="24" borderId="0" xfId="0" applyNumberFormat="1" applyFont="1" applyFill="1"/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30" fillId="54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76" fillId="0" borderId="0" xfId="0" applyFont="1" applyAlignment="1">
      <alignment horizontal="left"/>
    </xf>
    <xf numFmtId="0" fontId="3" fillId="9" borderId="0" xfId="0" applyFont="1" applyFill="1"/>
    <xf numFmtId="14" fontId="3" fillId="9" borderId="0" xfId="0" applyNumberFormat="1" applyFont="1" applyFill="1"/>
    <xf numFmtId="2" fontId="3" fillId="9" borderId="0" xfId="0" applyNumberFormat="1" applyFont="1" applyFill="1"/>
    <xf numFmtId="0" fontId="19" fillId="12" borderId="61" xfId="0" applyFont="1" applyFill="1" applyBorder="1" applyAlignment="1">
      <alignment horizontal="center"/>
    </xf>
    <xf numFmtId="0" fontId="3" fillId="9" borderId="61" xfId="0" applyFont="1" applyFill="1" applyBorder="1" applyAlignment="1">
      <alignment horizontal="center"/>
    </xf>
    <xf numFmtId="0" fontId="10" fillId="9" borderId="61" xfId="0" applyFont="1" applyFill="1" applyBorder="1" applyAlignment="1">
      <alignment horizontal="center"/>
    </xf>
    <xf numFmtId="0" fontId="20" fillId="9" borderId="61" xfId="0" applyFont="1" applyFill="1" applyBorder="1" applyAlignment="1">
      <alignment horizontal="center"/>
    </xf>
    <xf numFmtId="14" fontId="3" fillId="9" borderId="61" xfId="0" applyNumberFormat="1" applyFont="1" applyFill="1" applyBorder="1"/>
    <xf numFmtId="2" fontId="3" fillId="9" borderId="61" xfId="0" applyNumberFormat="1" applyFont="1" applyFill="1" applyBorder="1"/>
    <xf numFmtId="0" fontId="3" fillId="9" borderId="61" xfId="0" applyFont="1" applyFill="1" applyBorder="1"/>
    <xf numFmtId="0" fontId="21" fillId="46" borderId="61" xfId="0" applyFont="1" applyFill="1" applyBorder="1" applyAlignment="1">
      <alignment horizontal="center"/>
    </xf>
    <xf numFmtId="0" fontId="18" fillId="46" borderId="61" xfId="0" applyFont="1" applyFill="1" applyBorder="1" applyAlignment="1">
      <alignment horizontal="center"/>
    </xf>
    <xf numFmtId="14" fontId="76" fillId="46" borderId="61" xfId="0" applyNumberFormat="1" applyFont="1" applyFill="1" applyBorder="1" applyAlignment="1">
      <alignment horizontal="center"/>
    </xf>
    <xf numFmtId="0" fontId="18" fillId="40" borderId="61" xfId="0" applyFont="1" applyFill="1" applyBorder="1" applyAlignment="1">
      <alignment horizontal="center"/>
    </xf>
    <xf numFmtId="0" fontId="18" fillId="8" borderId="61" xfId="0" applyFont="1" applyFill="1" applyBorder="1" applyAlignment="1">
      <alignment horizontal="center"/>
    </xf>
    <xf numFmtId="2" fontId="3" fillId="0" borderId="0" xfId="0" applyNumberFormat="1" applyFont="1"/>
    <xf numFmtId="0" fontId="75" fillId="0" borderId="0" xfId="0" applyFont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108" xfId="0" applyFont="1" applyBorder="1" applyAlignment="1">
      <alignment horizontal="center"/>
    </xf>
    <xf numFmtId="0" fontId="25" fillId="0" borderId="109" xfId="0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4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30" fillId="0" borderId="61" xfId="0" applyFont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5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30" fillId="16" borderId="0" xfId="0" applyFont="1" applyFill="1" applyAlignment="1">
      <alignment horizontal="center"/>
    </xf>
    <xf numFmtId="0" fontId="70" fillId="16" borderId="0" xfId="0" applyFont="1" applyFill="1" applyAlignment="1">
      <alignment horizontal="center"/>
    </xf>
    <xf numFmtId="14" fontId="25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5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0" fontId="18" fillId="12" borderId="27" xfId="0" applyFont="1" applyFill="1" applyBorder="1" applyAlignment="1">
      <alignment horizontal="center"/>
    </xf>
    <xf numFmtId="0" fontId="19" fillId="12" borderId="27" xfId="0" applyFont="1" applyFill="1" applyBorder="1" applyAlignment="1">
      <alignment horizontal="center"/>
    </xf>
    <xf numFmtId="14" fontId="18" fillId="12" borderId="27" xfId="0" applyNumberFormat="1" applyFont="1" applyFill="1" applyBorder="1" applyAlignment="1">
      <alignment horizontal="center"/>
    </xf>
    <xf numFmtId="0" fontId="11" fillId="9" borderId="27" xfId="0" applyFont="1" applyFill="1" applyBorder="1" applyAlignment="1">
      <alignment horizontal="center"/>
    </xf>
    <xf numFmtId="0" fontId="18" fillId="40" borderId="17" xfId="0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14" fontId="18" fillId="12" borderId="0" xfId="0" applyNumberFormat="1" applyFont="1" applyFill="1" applyAlignment="1">
      <alignment horizontal="center"/>
    </xf>
    <xf numFmtId="0" fontId="23" fillId="0" borderId="28" xfId="0" applyFont="1" applyBorder="1" applyAlignment="1">
      <alignment horizontal="center" wrapText="1"/>
    </xf>
    <xf numFmtId="0" fontId="18" fillId="12" borderId="28" xfId="0" applyFont="1" applyFill="1" applyBorder="1" applyAlignment="1">
      <alignment horizontal="center"/>
    </xf>
    <xf numFmtId="0" fontId="19" fillId="12" borderId="28" xfId="0" applyFont="1" applyFill="1" applyBorder="1" applyAlignment="1">
      <alignment horizontal="center"/>
    </xf>
    <xf numFmtId="14" fontId="18" fillId="12" borderId="28" xfId="0" applyNumberFormat="1" applyFont="1" applyFill="1" applyBorder="1" applyAlignment="1">
      <alignment horizontal="center"/>
    </xf>
    <xf numFmtId="0" fontId="11" fillId="9" borderId="28" xfId="0" applyFont="1" applyFill="1" applyBorder="1" applyAlignment="1">
      <alignment horizontal="center"/>
    </xf>
    <xf numFmtId="0" fontId="18" fillId="40" borderId="19" xfId="0" applyFont="1" applyFill="1" applyBorder="1" applyAlignment="1">
      <alignment horizontal="center"/>
    </xf>
    <xf numFmtId="0" fontId="1" fillId="19" borderId="93" xfId="0" applyFont="1" applyFill="1" applyBorder="1" applyAlignment="1">
      <alignment horizontal="center"/>
    </xf>
    <xf numFmtId="0" fontId="0" fillId="19" borderId="93" xfId="0" applyFill="1" applyBorder="1" applyAlignment="1">
      <alignment horizontal="center"/>
    </xf>
    <xf numFmtId="14" fontId="1" fillId="19" borderId="93" xfId="0" applyNumberFormat="1" applyFont="1" applyFill="1" applyBorder="1" applyAlignment="1">
      <alignment horizontal="center"/>
    </xf>
    <xf numFmtId="2" fontId="1" fillId="19" borderId="93" xfId="0" applyNumberFormat="1" applyFont="1" applyFill="1" applyBorder="1" applyAlignment="1">
      <alignment horizontal="center"/>
    </xf>
    <xf numFmtId="0" fontId="18" fillId="40" borderId="92" xfId="0" applyFont="1" applyFill="1" applyBorder="1" applyAlignment="1">
      <alignment horizontal="center"/>
    </xf>
    <xf numFmtId="0" fontId="18" fillId="0" borderId="72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30" fillId="0" borderId="0" xfId="0" applyFont="1"/>
    <xf numFmtId="14" fontId="30" fillId="0" borderId="0" xfId="0" applyNumberFormat="1" applyFont="1"/>
    <xf numFmtId="2" fontId="30" fillId="0" borderId="0" xfId="0" applyNumberFormat="1" applyFont="1"/>
    <xf numFmtId="14" fontId="29" fillId="0" borderId="0" xfId="0" applyNumberFormat="1" applyFont="1"/>
    <xf numFmtId="0" fontId="29" fillId="32" borderId="0" xfId="0" applyFont="1" applyFill="1"/>
    <xf numFmtId="14" fontId="37" fillId="0" borderId="0" xfId="0" applyNumberFormat="1" applyFont="1" applyAlignment="1">
      <alignment horizontal="left"/>
    </xf>
    <xf numFmtId="0" fontId="19" fillId="0" borderId="8" xfId="0" applyFont="1" applyBorder="1" applyAlignment="1">
      <alignment horizontal="center"/>
    </xf>
    <xf numFmtId="0" fontId="19" fillId="0" borderId="112" xfId="0" applyFont="1" applyBorder="1" applyAlignment="1">
      <alignment horizontal="center"/>
    </xf>
    <xf numFmtId="0" fontId="37" fillId="13" borderId="0" xfId="0" applyFont="1" applyFill="1" applyAlignment="1">
      <alignment horizontal="left"/>
    </xf>
    <xf numFmtId="0" fontId="37" fillId="13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78" fillId="0" borderId="113" xfId="0" applyFont="1" applyBorder="1" applyAlignment="1">
      <alignment horizontal="left"/>
    </xf>
    <xf numFmtId="0" fontId="37" fillId="0" borderId="85" xfId="0" applyFont="1" applyBorder="1" applyAlignment="1">
      <alignment horizontal="left"/>
    </xf>
    <xf numFmtId="0" fontId="37" fillId="0" borderId="114" xfId="0" applyFont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76" fillId="8" borderId="0" xfId="0" applyNumberFormat="1" applyFont="1" applyFill="1" applyAlignment="1">
      <alignment horizontal="center"/>
    </xf>
    <xf numFmtId="0" fontId="18" fillId="21" borderId="0" xfId="0" applyFont="1" applyFill="1" applyAlignment="1">
      <alignment horizontal="center"/>
    </xf>
    <xf numFmtId="14" fontId="18" fillId="21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 wrapText="1"/>
    </xf>
    <xf numFmtId="14" fontId="19" fillId="6" borderId="0" xfId="0" applyNumberFormat="1" applyFont="1" applyFill="1" applyAlignment="1">
      <alignment horizontal="center" wrapText="1"/>
    </xf>
    <xf numFmtId="14" fontId="61" fillId="0" borderId="0" xfId="0" applyNumberFormat="1" applyFont="1" applyAlignment="1">
      <alignment horizontal="left"/>
    </xf>
    <xf numFmtId="0" fontId="61" fillId="0" borderId="0" xfId="0" applyFont="1" applyAlignment="1">
      <alignment horizontal="left"/>
    </xf>
    <xf numFmtId="0" fontId="61" fillId="6" borderId="0" xfId="0" applyFont="1" applyFill="1" applyAlignment="1">
      <alignment horizontal="center"/>
    </xf>
    <xf numFmtId="0" fontId="79" fillId="6" borderId="0" xfId="0" applyFont="1" applyFill="1" applyAlignment="1">
      <alignment horizontal="center"/>
    </xf>
    <xf numFmtId="14" fontId="79" fillId="6" borderId="0" xfId="0" applyNumberFormat="1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0" fontId="75" fillId="32" borderId="0" xfId="0" applyFont="1" applyFill="1" applyAlignment="1">
      <alignment horizontal="center"/>
    </xf>
    <xf numFmtId="14" fontId="37" fillId="32" borderId="10" xfId="0" applyNumberFormat="1" applyFont="1" applyFill="1" applyBorder="1" applyAlignment="1">
      <alignment horizontal="left"/>
    </xf>
    <xf numFmtId="14" fontId="37" fillId="32" borderId="111" xfId="0" applyNumberFormat="1" applyFont="1" applyFill="1" applyBorder="1" applyAlignment="1">
      <alignment horizontal="left"/>
    </xf>
    <xf numFmtId="14" fontId="37" fillId="32" borderId="110" xfId="0" applyNumberFormat="1" applyFont="1" applyFill="1" applyBorder="1" applyAlignment="1">
      <alignment horizontal="left"/>
    </xf>
    <xf numFmtId="14" fontId="37" fillId="32" borderId="8" xfId="0" applyNumberFormat="1" applyFont="1" applyFill="1" applyBorder="1" applyAlignment="1">
      <alignment horizontal="left"/>
    </xf>
    <xf numFmtId="0" fontId="0" fillId="32" borderId="8" xfId="0" applyFill="1" applyBorder="1" applyAlignment="1">
      <alignment horizontal="center"/>
    </xf>
    <xf numFmtId="0" fontId="18" fillId="32" borderId="8" xfId="0" applyFont="1" applyFill="1" applyBorder="1" applyAlignment="1">
      <alignment horizontal="center"/>
    </xf>
    <xf numFmtId="0" fontId="20" fillId="32" borderId="8" xfId="0" applyFont="1" applyFill="1" applyBorder="1" applyAlignment="1">
      <alignment horizontal="center"/>
    </xf>
    <xf numFmtId="0" fontId="23" fillId="9" borderId="27" xfId="0" applyFont="1" applyFill="1" applyBorder="1" applyAlignment="1">
      <alignment horizontal="center" wrapText="1"/>
    </xf>
    <xf numFmtId="0" fontId="23" fillId="0" borderId="27" xfId="0" applyFont="1" applyBorder="1" applyAlignment="1">
      <alignment horizontal="center" wrapText="1"/>
    </xf>
    <xf numFmtId="0" fontId="80" fillId="0" borderId="0" xfId="0" applyFont="1"/>
    <xf numFmtId="0" fontId="80" fillId="48" borderId="0" xfId="0" applyFont="1" applyFill="1"/>
    <xf numFmtId="0" fontId="14" fillId="48" borderId="0" xfId="0" applyFont="1" applyFill="1"/>
    <xf numFmtId="0" fontId="23" fillId="0" borderId="0" xfId="0" applyFont="1" applyFill="1" applyAlignment="1">
      <alignment horizontal="left" wrapText="1"/>
    </xf>
    <xf numFmtId="14" fontId="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2CAD1"/>
      <color rgb="FFF55656"/>
      <color rgb="FFF7C1C1"/>
      <color rgb="FF9EDEC6"/>
      <color rgb="FFA5FADB"/>
      <color rgb="FFA7F79C"/>
      <color rgb="FFFCC0E3"/>
      <color rgb="FFBBF0EF"/>
      <color rgb="FFDCC5ED"/>
      <color rgb="FFE86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Y63"/>
  <sheetViews>
    <sheetView workbookViewId="0">
      <selection activeCell="F19" sqref="F19"/>
    </sheetView>
  </sheetViews>
  <sheetFormatPr baseColWidth="10" defaultColWidth="8.83203125" defaultRowHeight="15" x14ac:dyDescent="0.2"/>
  <cols>
    <col min="2" max="2" width="39.1640625" customWidth="1"/>
    <col min="3" max="3" width="21.5" customWidth="1"/>
    <col min="4" max="4" width="9.6640625" bestFit="1" customWidth="1"/>
    <col min="5" max="5" width="20.83203125" customWidth="1"/>
    <col min="6" max="6" width="20" customWidth="1"/>
    <col min="7" max="7" width="11.5" customWidth="1"/>
    <col min="8" max="8" width="31.1640625" bestFit="1" customWidth="1"/>
    <col min="9" max="9" width="2.6640625" customWidth="1"/>
    <col min="11" max="11" width="18.5" customWidth="1"/>
    <col min="14" max="14" width="7.33203125" customWidth="1"/>
    <col min="16" max="16" width="17.5" customWidth="1"/>
    <col min="17" max="17" width="11" customWidth="1"/>
    <col min="19" max="19" width="11" customWidth="1"/>
    <col min="20" max="20" width="16" customWidth="1"/>
    <col min="21" max="21" width="11" customWidth="1"/>
    <col min="23" max="23" width="12.1640625" customWidth="1"/>
    <col min="24" max="24" width="15.5" customWidth="1"/>
    <col min="25" max="25" width="12.83203125" customWidth="1"/>
  </cols>
  <sheetData>
    <row r="1" spans="1:25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74" t="s">
        <v>6</v>
      </c>
      <c r="K1" s="168" t="s">
        <v>7</v>
      </c>
    </row>
    <row r="2" spans="1:25" ht="19" x14ac:dyDescent="0.25">
      <c r="A2" s="82">
        <v>1</v>
      </c>
      <c r="B2" s="82" t="s">
        <v>8</v>
      </c>
      <c r="C2" s="14" t="s">
        <v>9</v>
      </c>
      <c r="D2" s="82">
        <v>18</v>
      </c>
      <c r="E2" s="303">
        <v>44130</v>
      </c>
      <c r="F2" s="82">
        <v>4</v>
      </c>
      <c r="G2" s="278" t="s">
        <v>10</v>
      </c>
      <c r="H2" t="s">
        <v>11</v>
      </c>
      <c r="J2" s="76"/>
      <c r="K2" s="1025" t="s">
        <v>12</v>
      </c>
      <c r="L2" s="76"/>
      <c r="O2" s="1"/>
      <c r="P2" s="168" t="s">
        <v>12</v>
      </c>
      <c r="Q2" s="1"/>
      <c r="S2" s="1"/>
      <c r="T2" s="168" t="s">
        <v>12</v>
      </c>
      <c r="U2" s="1"/>
      <c r="W2" s="1"/>
      <c r="X2" s="168" t="s">
        <v>12</v>
      </c>
      <c r="Y2" s="1"/>
    </row>
    <row r="3" spans="1:25" ht="30.75" customHeight="1" x14ac:dyDescent="0.25">
      <c r="A3" s="301">
        <v>2</v>
      </c>
      <c r="B3" s="301" t="s">
        <v>13</v>
      </c>
      <c r="C3" s="300" t="s">
        <v>14</v>
      </c>
      <c r="D3" s="301">
        <v>12</v>
      </c>
      <c r="E3" s="304">
        <v>44207</v>
      </c>
      <c r="F3" s="301">
        <v>26</v>
      </c>
      <c r="G3" s="278" t="s">
        <v>10</v>
      </c>
      <c r="J3" s="1025" t="s">
        <v>15</v>
      </c>
      <c r="K3" s="1070" t="s">
        <v>16</v>
      </c>
      <c r="L3" s="1025" t="s">
        <v>17</v>
      </c>
      <c r="O3" s="168" t="s">
        <v>15</v>
      </c>
      <c r="P3" s="676" t="s">
        <v>18</v>
      </c>
      <c r="Q3" s="168" t="s">
        <v>17</v>
      </c>
      <c r="S3" s="168" t="s">
        <v>15</v>
      </c>
      <c r="T3" s="676" t="s">
        <v>19</v>
      </c>
      <c r="U3" s="168" t="s">
        <v>17</v>
      </c>
      <c r="W3" s="168" t="s">
        <v>15</v>
      </c>
      <c r="X3" s="676" t="s">
        <v>20</v>
      </c>
      <c r="Y3" s="168" t="s">
        <v>17</v>
      </c>
    </row>
    <row r="4" spans="1:25" ht="16" x14ac:dyDescent="0.2">
      <c r="A4" s="301">
        <v>3</v>
      </c>
      <c r="B4" s="301" t="s">
        <v>21</v>
      </c>
      <c r="C4" s="300" t="s">
        <v>22</v>
      </c>
      <c r="D4" s="302" t="s">
        <v>23</v>
      </c>
      <c r="E4" s="304">
        <v>44208</v>
      </c>
      <c r="F4" s="301">
        <v>29</v>
      </c>
      <c r="G4" s="278" t="s">
        <v>10</v>
      </c>
      <c r="J4" s="1026">
        <v>13</v>
      </c>
      <c r="K4" s="1027" t="s">
        <v>24</v>
      </c>
      <c r="L4" s="1028">
        <v>17</v>
      </c>
      <c r="O4" s="283">
        <v>18</v>
      </c>
      <c r="P4" s="284" t="s">
        <v>24</v>
      </c>
      <c r="Q4" s="285">
        <v>22</v>
      </c>
      <c r="S4" s="283">
        <v>18</v>
      </c>
      <c r="T4" s="284" t="s">
        <v>24</v>
      </c>
      <c r="U4" s="285">
        <v>22</v>
      </c>
      <c r="W4" s="283">
        <v>19</v>
      </c>
      <c r="X4" s="284" t="s">
        <v>24</v>
      </c>
      <c r="Y4" s="285">
        <v>28</v>
      </c>
    </row>
    <row r="5" spans="1:25" ht="16" x14ac:dyDescent="0.2">
      <c r="A5" s="82">
        <v>4</v>
      </c>
      <c r="B5" s="82" t="s">
        <v>25</v>
      </c>
      <c r="C5" s="14" t="s">
        <v>9</v>
      </c>
      <c r="D5" s="82">
        <v>12</v>
      </c>
      <c r="E5" s="303">
        <v>44228</v>
      </c>
      <c r="F5" s="82">
        <v>20</v>
      </c>
      <c r="G5" s="278" t="s">
        <v>10</v>
      </c>
      <c r="J5" s="1029">
        <v>4</v>
      </c>
      <c r="K5" s="1030" t="s">
        <v>26</v>
      </c>
      <c r="L5" s="1031">
        <v>4</v>
      </c>
      <c r="O5" s="262">
        <v>5</v>
      </c>
      <c r="P5" s="261" t="s">
        <v>26</v>
      </c>
      <c r="Q5" s="263">
        <v>10</v>
      </c>
      <c r="S5" s="262">
        <v>5</v>
      </c>
      <c r="T5" s="261" t="s">
        <v>26</v>
      </c>
      <c r="U5" s="263">
        <v>10</v>
      </c>
      <c r="W5" s="262">
        <v>5</v>
      </c>
      <c r="X5" s="261" t="s">
        <v>26</v>
      </c>
      <c r="Y5" s="263">
        <v>10</v>
      </c>
    </row>
    <row r="6" spans="1:25" ht="16" x14ac:dyDescent="0.2">
      <c r="A6" s="82">
        <v>5</v>
      </c>
      <c r="B6" s="82" t="s">
        <v>27</v>
      </c>
      <c r="C6" s="14" t="s">
        <v>9</v>
      </c>
      <c r="D6" s="82">
        <v>12</v>
      </c>
      <c r="E6" s="303">
        <v>44249</v>
      </c>
      <c r="F6" s="82">
        <v>17</v>
      </c>
      <c r="G6" s="278" t="s">
        <v>10</v>
      </c>
      <c r="J6" s="1029">
        <v>2</v>
      </c>
      <c r="K6" s="1030" t="s">
        <v>28</v>
      </c>
      <c r="L6" s="1031">
        <v>2</v>
      </c>
      <c r="O6" s="262">
        <v>2</v>
      </c>
      <c r="P6" s="261" t="s">
        <v>28</v>
      </c>
      <c r="Q6" s="263">
        <v>1</v>
      </c>
      <c r="S6" s="262">
        <v>2</v>
      </c>
      <c r="T6" s="261" t="s">
        <v>28</v>
      </c>
      <c r="U6" s="263">
        <v>1</v>
      </c>
      <c r="W6" s="262">
        <v>3</v>
      </c>
      <c r="X6" s="261" t="s">
        <v>28</v>
      </c>
      <c r="Y6" s="263">
        <v>7</v>
      </c>
    </row>
    <row r="7" spans="1:25" ht="16" x14ac:dyDescent="0.2">
      <c r="A7" s="82">
        <v>6</v>
      </c>
      <c r="B7" s="82" t="s">
        <v>29</v>
      </c>
      <c r="C7" s="14" t="s">
        <v>9</v>
      </c>
      <c r="D7" s="393" t="s">
        <v>30</v>
      </c>
      <c r="E7" s="303">
        <v>44319</v>
      </c>
      <c r="F7" s="82">
        <v>22</v>
      </c>
      <c r="G7" s="278" t="s">
        <v>10</v>
      </c>
      <c r="H7" s="617" t="s">
        <v>31</v>
      </c>
      <c r="J7" s="1029">
        <v>7</v>
      </c>
      <c r="K7" s="1030" t="s">
        <v>32</v>
      </c>
      <c r="L7" s="1031">
        <v>11</v>
      </c>
      <c r="O7" s="262">
        <v>11</v>
      </c>
      <c r="P7" s="261" t="s">
        <v>32</v>
      </c>
      <c r="Q7" s="263">
        <v>11</v>
      </c>
      <c r="S7" s="262">
        <v>11</v>
      </c>
      <c r="T7" s="261" t="s">
        <v>32</v>
      </c>
      <c r="U7" s="263">
        <v>11</v>
      </c>
      <c r="W7" s="262">
        <v>11</v>
      </c>
      <c r="X7" s="261" t="s">
        <v>32</v>
      </c>
      <c r="Y7" s="263">
        <v>11</v>
      </c>
    </row>
    <row r="8" spans="1:25" ht="16" x14ac:dyDescent="0.2">
      <c r="A8" s="301">
        <v>7</v>
      </c>
      <c r="B8" s="301" t="s">
        <v>33</v>
      </c>
      <c r="C8" s="300" t="s">
        <v>22</v>
      </c>
      <c r="D8" s="302" t="s">
        <v>23</v>
      </c>
      <c r="E8" s="304">
        <v>44361</v>
      </c>
      <c r="F8" s="301">
        <v>31</v>
      </c>
      <c r="G8" s="279" t="s">
        <v>34</v>
      </c>
      <c r="J8" s="1029">
        <v>0</v>
      </c>
      <c r="K8" s="1030" t="s">
        <v>35</v>
      </c>
      <c r="L8" s="1031">
        <v>0</v>
      </c>
      <c r="O8" s="262">
        <v>0</v>
      </c>
      <c r="P8" s="261" t="s">
        <v>35</v>
      </c>
      <c r="Q8" s="263">
        <v>0</v>
      </c>
      <c r="S8" s="262"/>
      <c r="T8" s="261" t="s">
        <v>36</v>
      </c>
      <c r="U8" s="263"/>
      <c r="W8" s="262">
        <v>0</v>
      </c>
      <c r="X8" s="261" t="s">
        <v>36</v>
      </c>
      <c r="Y8" s="263">
        <v>0</v>
      </c>
    </row>
    <row r="9" spans="1:25" ht="16" x14ac:dyDescent="0.2">
      <c r="A9" s="301">
        <v>8</v>
      </c>
      <c r="B9" s="301" t="s">
        <v>37</v>
      </c>
      <c r="C9" s="300" t="s">
        <v>22</v>
      </c>
      <c r="D9" s="302" t="s">
        <v>23</v>
      </c>
      <c r="E9" s="304">
        <v>44417</v>
      </c>
      <c r="F9" s="301">
        <v>8</v>
      </c>
      <c r="G9" s="279" t="s">
        <v>34</v>
      </c>
      <c r="J9" s="1029">
        <v>0</v>
      </c>
      <c r="K9" s="1030" t="s">
        <v>38</v>
      </c>
      <c r="L9" s="1031">
        <v>0</v>
      </c>
      <c r="O9" s="262">
        <v>0</v>
      </c>
      <c r="P9" s="261" t="s">
        <v>38</v>
      </c>
      <c r="Q9" s="263">
        <v>0</v>
      </c>
      <c r="S9" s="262">
        <v>0</v>
      </c>
      <c r="T9" s="261" t="s">
        <v>35</v>
      </c>
      <c r="U9" s="263">
        <v>0</v>
      </c>
      <c r="W9" s="262">
        <v>0</v>
      </c>
      <c r="X9" s="261" t="s">
        <v>35</v>
      </c>
      <c r="Y9" s="263">
        <v>0</v>
      </c>
    </row>
    <row r="10" spans="1:25" ht="16" x14ac:dyDescent="0.2">
      <c r="A10" s="301">
        <v>9</v>
      </c>
      <c r="B10" s="301" t="s">
        <v>39</v>
      </c>
      <c r="C10" s="300" t="s">
        <v>22</v>
      </c>
      <c r="D10" s="302" t="s">
        <v>23</v>
      </c>
      <c r="E10" s="304">
        <v>44445</v>
      </c>
      <c r="F10" s="301">
        <v>24</v>
      </c>
      <c r="G10" s="279" t="s">
        <v>34</v>
      </c>
      <c r="J10" s="1032">
        <v>23</v>
      </c>
      <c r="K10" s="1033" t="s">
        <v>40</v>
      </c>
      <c r="L10" s="1034">
        <v>17</v>
      </c>
      <c r="O10" s="286">
        <v>23</v>
      </c>
      <c r="P10" s="287" t="s">
        <v>40</v>
      </c>
      <c r="Q10" s="288">
        <v>21</v>
      </c>
      <c r="S10" s="262">
        <v>0</v>
      </c>
      <c r="T10" s="261" t="s">
        <v>38</v>
      </c>
      <c r="U10" s="263">
        <v>0</v>
      </c>
      <c r="W10" s="262">
        <v>0</v>
      </c>
      <c r="X10" s="261" t="s">
        <v>38</v>
      </c>
      <c r="Y10" s="263">
        <v>0</v>
      </c>
    </row>
    <row r="11" spans="1:25" ht="16" x14ac:dyDescent="0.2">
      <c r="A11" s="301">
        <v>10</v>
      </c>
      <c r="B11" s="301" t="s">
        <v>41</v>
      </c>
      <c r="C11" s="300" t="s">
        <v>22</v>
      </c>
      <c r="D11" s="302" t="s">
        <v>23</v>
      </c>
      <c r="E11" s="304">
        <v>44483</v>
      </c>
      <c r="F11" s="301">
        <v>16</v>
      </c>
      <c r="G11" s="279" t="s">
        <v>34</v>
      </c>
      <c r="J11" s="1035">
        <v>13</v>
      </c>
      <c r="K11" s="1030" t="s">
        <v>26</v>
      </c>
      <c r="L11" s="1036">
        <v>7</v>
      </c>
      <c r="O11" s="264">
        <v>13</v>
      </c>
      <c r="P11" s="261" t="s">
        <v>26</v>
      </c>
      <c r="Q11" s="269">
        <v>11</v>
      </c>
      <c r="S11" s="286">
        <v>35</v>
      </c>
      <c r="T11" s="287" t="s">
        <v>40</v>
      </c>
      <c r="U11" s="288">
        <v>32</v>
      </c>
      <c r="W11" s="286">
        <v>38</v>
      </c>
      <c r="X11" s="287" t="s">
        <v>40</v>
      </c>
      <c r="Y11" s="288">
        <v>36</v>
      </c>
    </row>
    <row r="12" spans="1:25" ht="16" x14ac:dyDescent="0.2">
      <c r="A12" s="82">
        <v>11</v>
      </c>
      <c r="B12" s="82" t="s">
        <v>42</v>
      </c>
      <c r="C12" s="300" t="s">
        <v>22</v>
      </c>
      <c r="D12" s="393" t="s">
        <v>30</v>
      </c>
      <c r="E12" s="303">
        <v>44522</v>
      </c>
      <c r="F12" s="82">
        <v>22</v>
      </c>
      <c r="G12" s="279" t="s">
        <v>34</v>
      </c>
      <c r="J12" s="1035">
        <v>0</v>
      </c>
      <c r="K12" s="1030" t="s">
        <v>28</v>
      </c>
      <c r="L12" s="1036">
        <v>0</v>
      </c>
      <c r="O12" s="264">
        <v>0</v>
      </c>
      <c r="P12" s="261" t="s">
        <v>28</v>
      </c>
      <c r="Q12" s="269">
        <v>0</v>
      </c>
      <c r="S12" s="264">
        <v>13</v>
      </c>
      <c r="T12" s="261" t="s">
        <v>26</v>
      </c>
      <c r="U12" s="269">
        <v>11</v>
      </c>
      <c r="W12" s="264">
        <v>13</v>
      </c>
      <c r="X12" s="261" t="s">
        <v>26</v>
      </c>
      <c r="Y12" s="269">
        <v>11</v>
      </c>
    </row>
    <row r="13" spans="1:25" ht="16" x14ac:dyDescent="0.2">
      <c r="A13" s="14">
        <v>12</v>
      </c>
      <c r="B13" s="14" t="s">
        <v>43</v>
      </c>
      <c r="C13" s="300" t="s">
        <v>22</v>
      </c>
      <c r="D13" s="302" t="s">
        <v>23</v>
      </c>
      <c r="E13" s="17">
        <v>44206</v>
      </c>
      <c r="F13" s="14">
        <v>12</v>
      </c>
      <c r="G13" s="1022" t="s">
        <v>44</v>
      </c>
      <c r="J13" s="1035">
        <v>10</v>
      </c>
      <c r="K13" s="1030" t="s">
        <v>32</v>
      </c>
      <c r="L13" s="1036">
        <v>10</v>
      </c>
      <c r="O13" s="264">
        <v>10</v>
      </c>
      <c r="P13" s="261" t="s">
        <v>32</v>
      </c>
      <c r="Q13" s="269">
        <v>11</v>
      </c>
      <c r="S13" s="264">
        <v>5</v>
      </c>
      <c r="T13" s="261" t="s">
        <v>28</v>
      </c>
      <c r="U13" s="269">
        <v>5</v>
      </c>
      <c r="W13" s="264">
        <v>8</v>
      </c>
      <c r="X13" s="261" t="s">
        <v>28</v>
      </c>
      <c r="Y13" s="269">
        <v>9</v>
      </c>
    </row>
    <row r="14" spans="1:25" ht="16" x14ac:dyDescent="0.2">
      <c r="A14" s="14">
        <v>13</v>
      </c>
      <c r="B14" s="14" t="s">
        <v>45</v>
      </c>
      <c r="C14" s="300" t="s">
        <v>22</v>
      </c>
      <c r="D14" s="14">
        <v>18</v>
      </c>
      <c r="E14" s="17">
        <v>44599</v>
      </c>
      <c r="F14" s="14">
        <v>22</v>
      </c>
      <c r="G14" s="1022" t="s">
        <v>44</v>
      </c>
      <c r="J14" s="1035">
        <v>0</v>
      </c>
      <c r="K14" s="1030" t="s">
        <v>35</v>
      </c>
      <c r="L14" s="1036">
        <v>0</v>
      </c>
      <c r="O14" s="264">
        <v>0</v>
      </c>
      <c r="P14" s="261" t="s">
        <v>35</v>
      </c>
      <c r="Q14" s="269">
        <v>0</v>
      </c>
      <c r="S14" s="264">
        <v>10</v>
      </c>
      <c r="T14" s="261" t="s">
        <v>32</v>
      </c>
      <c r="U14" s="269">
        <v>11</v>
      </c>
      <c r="W14" s="264">
        <v>10</v>
      </c>
      <c r="X14" s="261" t="s">
        <v>32</v>
      </c>
      <c r="Y14" s="269">
        <v>11</v>
      </c>
    </row>
    <row r="15" spans="1:25" ht="16" x14ac:dyDescent="0.2">
      <c r="A15" s="14">
        <v>14</v>
      </c>
      <c r="B15" s="1" t="s">
        <v>46</v>
      </c>
      <c r="C15" s="14" t="s">
        <v>9</v>
      </c>
      <c r="D15" s="14">
        <v>18</v>
      </c>
      <c r="E15" s="17">
        <v>44627</v>
      </c>
      <c r="F15" s="14">
        <v>13</v>
      </c>
      <c r="G15" s="1022" t="s">
        <v>44</v>
      </c>
      <c r="J15" s="1035">
        <v>0</v>
      </c>
      <c r="K15" s="1030" t="s">
        <v>38</v>
      </c>
      <c r="L15" s="1036">
        <v>0</v>
      </c>
      <c r="O15" s="264">
        <v>0</v>
      </c>
      <c r="P15" s="261" t="s">
        <v>38</v>
      </c>
      <c r="Q15" s="269">
        <v>0</v>
      </c>
      <c r="S15" s="264">
        <v>7</v>
      </c>
      <c r="T15" s="261" t="s">
        <v>36</v>
      </c>
      <c r="U15" s="269">
        <v>5</v>
      </c>
      <c r="W15" s="264">
        <v>7</v>
      </c>
      <c r="X15" s="261" t="s">
        <v>36</v>
      </c>
      <c r="Y15" s="269">
        <v>5</v>
      </c>
    </row>
    <row r="16" spans="1:25" ht="16" x14ac:dyDescent="0.2">
      <c r="A16" s="1">
        <v>15</v>
      </c>
      <c r="B16" s="1" t="s">
        <v>47</v>
      </c>
      <c r="C16" s="300" t="s">
        <v>22</v>
      </c>
      <c r="D16" s="393" t="s">
        <v>30</v>
      </c>
      <c r="E16" s="13">
        <v>44655</v>
      </c>
      <c r="F16" s="1">
        <v>10</v>
      </c>
      <c r="G16" s="1022" t="s">
        <v>44</v>
      </c>
      <c r="J16" s="1037">
        <v>3</v>
      </c>
      <c r="K16" s="1038" t="s">
        <v>48</v>
      </c>
      <c r="L16" s="1039">
        <v>5</v>
      </c>
      <c r="O16" s="297">
        <v>19</v>
      </c>
      <c r="P16" s="298" t="s">
        <v>48</v>
      </c>
      <c r="Q16" s="299">
        <v>23</v>
      </c>
      <c r="S16" s="264">
        <v>0</v>
      </c>
      <c r="T16" s="261" t="s">
        <v>35</v>
      </c>
      <c r="U16" s="269">
        <v>0</v>
      </c>
      <c r="W16" s="264">
        <v>0</v>
      </c>
      <c r="X16" s="261" t="s">
        <v>35</v>
      </c>
      <c r="Y16" s="269">
        <v>0</v>
      </c>
    </row>
    <row r="17" spans="1:25" ht="16" x14ac:dyDescent="0.2">
      <c r="A17" s="1">
        <v>16</v>
      </c>
      <c r="B17" s="1" t="s">
        <v>49</v>
      </c>
      <c r="C17" s="300" t="s">
        <v>22</v>
      </c>
      <c r="D17" s="393" t="s">
        <v>50</v>
      </c>
      <c r="E17" s="13">
        <v>44690</v>
      </c>
      <c r="F17" s="1">
        <v>10</v>
      </c>
      <c r="G17" s="1022" t="s">
        <v>44</v>
      </c>
      <c r="J17" s="1040">
        <v>1</v>
      </c>
      <c r="K17" s="1030" t="s">
        <v>26</v>
      </c>
      <c r="L17" s="1041">
        <v>0</v>
      </c>
      <c r="O17" s="265">
        <v>10</v>
      </c>
      <c r="P17" s="261" t="s">
        <v>26</v>
      </c>
      <c r="Q17" s="270">
        <v>7</v>
      </c>
      <c r="S17" s="264">
        <v>0</v>
      </c>
      <c r="T17" s="261" t="s">
        <v>38</v>
      </c>
      <c r="U17" s="269">
        <v>0</v>
      </c>
      <c r="W17" s="264">
        <v>0</v>
      </c>
      <c r="X17" s="261" t="s">
        <v>38</v>
      </c>
      <c r="Y17" s="269">
        <v>0</v>
      </c>
    </row>
    <row r="18" spans="1:25" ht="16" x14ac:dyDescent="0.2">
      <c r="A18" s="1023">
        <v>17</v>
      </c>
      <c r="B18" s="1" t="s">
        <v>51</v>
      </c>
      <c r="C18" s="14" t="s">
        <v>9</v>
      </c>
      <c r="D18" s="1023">
        <v>18</v>
      </c>
      <c r="E18" s="1024">
        <v>44718</v>
      </c>
      <c r="F18" s="1023">
        <v>13</v>
      </c>
      <c r="G18" s="1022" t="s">
        <v>44</v>
      </c>
      <c r="J18" s="1040">
        <v>0</v>
      </c>
      <c r="K18" s="1030" t="s">
        <v>28</v>
      </c>
      <c r="L18" s="1041">
        <v>0</v>
      </c>
      <c r="O18" s="265">
        <v>3</v>
      </c>
      <c r="P18" s="261" t="s">
        <v>28</v>
      </c>
      <c r="Q18" s="270">
        <v>3</v>
      </c>
      <c r="S18" s="297">
        <v>26</v>
      </c>
      <c r="T18" s="298" t="s">
        <v>48</v>
      </c>
      <c r="U18" s="299">
        <v>26</v>
      </c>
      <c r="W18" s="297">
        <v>29</v>
      </c>
      <c r="X18" s="298" t="s">
        <v>48</v>
      </c>
      <c r="Y18" s="299">
        <v>31</v>
      </c>
    </row>
    <row r="19" spans="1:25" x14ac:dyDescent="0.2">
      <c r="A19" s="121"/>
      <c r="C19" s="121"/>
      <c r="D19" s="121"/>
      <c r="E19" s="121"/>
      <c r="F19" s="121">
        <f>SUM(F2:F18)</f>
        <v>299</v>
      </c>
      <c r="G19" s="121"/>
      <c r="J19" s="1040">
        <v>2</v>
      </c>
      <c r="K19" s="1030" t="s">
        <v>32</v>
      </c>
      <c r="L19" s="1041">
        <v>5</v>
      </c>
      <c r="O19" s="265">
        <v>6</v>
      </c>
      <c r="P19" s="261" t="s">
        <v>32</v>
      </c>
      <c r="Q19" s="270">
        <v>13</v>
      </c>
      <c r="S19" s="265">
        <v>13</v>
      </c>
      <c r="T19" s="261" t="s">
        <v>26</v>
      </c>
      <c r="U19" s="270">
        <v>10</v>
      </c>
      <c r="W19" s="265">
        <v>13</v>
      </c>
      <c r="X19" s="261" t="s">
        <v>26</v>
      </c>
      <c r="Y19" s="270">
        <v>10</v>
      </c>
    </row>
    <row r="20" spans="1:25" ht="16" x14ac:dyDescent="0.2">
      <c r="A20" s="120"/>
      <c r="C20" s="120"/>
      <c r="D20" s="120"/>
      <c r="E20" s="120"/>
      <c r="F20" s="120"/>
      <c r="G20" s="120"/>
      <c r="J20" s="1040">
        <v>0</v>
      </c>
      <c r="K20" s="1030" t="s">
        <v>35</v>
      </c>
      <c r="L20" s="1041">
        <v>0</v>
      </c>
      <c r="O20" s="265">
        <v>0</v>
      </c>
      <c r="P20" s="261" t="s">
        <v>35</v>
      </c>
      <c r="Q20" s="270">
        <v>0</v>
      </c>
      <c r="S20" s="265">
        <v>3</v>
      </c>
      <c r="T20" s="261" t="s">
        <v>28</v>
      </c>
      <c r="U20" s="270">
        <v>3</v>
      </c>
      <c r="W20" s="265">
        <v>6</v>
      </c>
      <c r="X20" s="261" t="s">
        <v>28</v>
      </c>
      <c r="Y20" s="270">
        <v>8</v>
      </c>
    </row>
    <row r="21" spans="1:25" ht="16" x14ac:dyDescent="0.2">
      <c r="A21" s="120"/>
      <c r="C21" s="120"/>
      <c r="D21" s="120"/>
      <c r="E21" s="120"/>
      <c r="F21" s="120"/>
      <c r="G21" s="120"/>
      <c r="J21" s="1040">
        <v>0</v>
      </c>
      <c r="K21" s="1030" t="s">
        <v>38</v>
      </c>
      <c r="L21" s="1041">
        <v>0</v>
      </c>
      <c r="O21" s="265">
        <v>0</v>
      </c>
      <c r="P21" s="261" t="s">
        <v>38</v>
      </c>
      <c r="Q21" s="270">
        <v>0</v>
      </c>
      <c r="S21" s="265">
        <v>10</v>
      </c>
      <c r="T21" s="261" t="s">
        <v>32</v>
      </c>
      <c r="U21" s="270">
        <v>13</v>
      </c>
      <c r="W21" s="265">
        <v>10</v>
      </c>
      <c r="X21" s="261" t="s">
        <v>32</v>
      </c>
      <c r="Y21" s="270">
        <v>13</v>
      </c>
    </row>
    <row r="22" spans="1:25" ht="16" x14ac:dyDescent="0.2">
      <c r="A22" s="120"/>
      <c r="C22" s="120"/>
      <c r="D22" s="120"/>
      <c r="E22" s="120"/>
      <c r="F22" s="120"/>
      <c r="G22" s="120"/>
      <c r="J22" s="1042">
        <v>20</v>
      </c>
      <c r="K22" s="1043" t="s">
        <v>52</v>
      </c>
      <c r="L22" s="1044">
        <v>12</v>
      </c>
      <c r="O22" s="424">
        <v>25</v>
      </c>
      <c r="P22" s="296" t="s">
        <v>52</v>
      </c>
      <c r="Q22" s="425">
        <v>27</v>
      </c>
      <c r="S22" s="265"/>
      <c r="T22" s="261" t="s">
        <v>36</v>
      </c>
      <c r="U22" s="270"/>
      <c r="W22" s="265">
        <v>0</v>
      </c>
      <c r="X22" s="261" t="s">
        <v>36</v>
      </c>
      <c r="Y22" s="270">
        <v>0</v>
      </c>
    </row>
    <row r="23" spans="1:25" ht="16" x14ac:dyDescent="0.2">
      <c r="A23" s="120"/>
      <c r="C23" s="120"/>
      <c r="D23" s="120"/>
      <c r="E23" s="120"/>
      <c r="F23" s="120"/>
      <c r="G23" s="120"/>
      <c r="J23" s="1045">
        <v>13</v>
      </c>
      <c r="K23" s="1030" t="s">
        <v>26</v>
      </c>
      <c r="L23" s="1046">
        <v>8</v>
      </c>
      <c r="O23" s="266">
        <v>8</v>
      </c>
      <c r="P23" s="261" t="s">
        <v>26</v>
      </c>
      <c r="Q23" s="271">
        <v>7</v>
      </c>
      <c r="S23" s="265">
        <v>0</v>
      </c>
      <c r="T23" s="261" t="s">
        <v>35</v>
      </c>
      <c r="U23" s="270">
        <v>0</v>
      </c>
      <c r="W23" s="265">
        <v>0</v>
      </c>
      <c r="X23" s="261" t="s">
        <v>35</v>
      </c>
      <c r="Y23" s="270">
        <v>0</v>
      </c>
    </row>
    <row r="24" spans="1:25" ht="16" x14ac:dyDescent="0.2">
      <c r="A24" s="120"/>
      <c r="C24" s="120"/>
      <c r="D24" s="120"/>
      <c r="E24" s="120"/>
      <c r="F24" s="120"/>
      <c r="G24" s="120"/>
      <c r="J24" s="1047">
        <v>5</v>
      </c>
      <c r="K24" s="1030" t="s">
        <v>28</v>
      </c>
      <c r="L24" s="1048">
        <v>1</v>
      </c>
      <c r="O24" s="422">
        <v>11</v>
      </c>
      <c r="P24" s="261" t="s">
        <v>28</v>
      </c>
      <c r="Q24" s="423">
        <v>7</v>
      </c>
      <c r="S24" s="265">
        <v>0</v>
      </c>
      <c r="T24" s="261" t="s">
        <v>38</v>
      </c>
      <c r="U24" s="270">
        <v>0</v>
      </c>
      <c r="W24" s="265">
        <v>0</v>
      </c>
      <c r="X24" s="261" t="s">
        <v>38</v>
      </c>
      <c r="Y24" s="270">
        <v>0</v>
      </c>
    </row>
    <row r="25" spans="1:25" ht="16" x14ac:dyDescent="0.2">
      <c r="A25" s="120"/>
      <c r="B25" s="162" t="s">
        <v>53</v>
      </c>
      <c r="C25" s="120"/>
      <c r="D25" s="120"/>
      <c r="E25" s="120"/>
      <c r="F25" s="120"/>
      <c r="G25" s="120"/>
      <c r="J25" s="1045">
        <v>2</v>
      </c>
      <c r="K25" s="1030" t="s">
        <v>32</v>
      </c>
      <c r="L25" s="1046">
        <v>3</v>
      </c>
      <c r="O25" s="266">
        <v>6</v>
      </c>
      <c r="P25" s="261" t="s">
        <v>32</v>
      </c>
      <c r="Q25" s="271">
        <v>13</v>
      </c>
      <c r="S25" s="424">
        <v>27</v>
      </c>
      <c r="T25" s="296" t="s">
        <v>52</v>
      </c>
      <c r="U25" s="425">
        <v>27</v>
      </c>
      <c r="W25" s="424">
        <v>29</v>
      </c>
      <c r="X25" s="296" t="s">
        <v>52</v>
      </c>
      <c r="Y25" s="425">
        <v>29</v>
      </c>
    </row>
    <row r="26" spans="1:25" ht="16" x14ac:dyDescent="0.2">
      <c r="A26" s="120"/>
      <c r="B26" s="163" t="s">
        <v>24</v>
      </c>
      <c r="C26" s="120"/>
      <c r="D26" s="120"/>
      <c r="E26" s="120"/>
      <c r="F26" s="120"/>
      <c r="G26" s="120"/>
      <c r="J26" s="1045">
        <v>0</v>
      </c>
      <c r="K26" s="1030" t="s">
        <v>35</v>
      </c>
      <c r="L26" s="1046">
        <v>0</v>
      </c>
      <c r="O26" s="266">
        <v>0</v>
      </c>
      <c r="P26" s="261" t="s">
        <v>35</v>
      </c>
      <c r="Q26" s="271">
        <v>0</v>
      </c>
      <c r="S26" s="266">
        <v>8</v>
      </c>
      <c r="T26" s="261" t="s">
        <v>26</v>
      </c>
      <c r="U26" s="271">
        <v>7</v>
      </c>
      <c r="W26" s="266">
        <v>8</v>
      </c>
      <c r="X26" s="261" t="s">
        <v>26</v>
      </c>
      <c r="Y26" s="271">
        <v>7</v>
      </c>
    </row>
    <row r="27" spans="1:25" ht="16" x14ac:dyDescent="0.2">
      <c r="A27" s="120"/>
      <c r="B27" s="164" t="s">
        <v>40</v>
      </c>
      <c r="C27" s="120"/>
      <c r="D27" s="120"/>
      <c r="E27" s="120"/>
      <c r="F27" s="120"/>
      <c r="G27" s="120"/>
      <c r="J27" s="1045">
        <v>0</v>
      </c>
      <c r="K27" s="1030" t="s">
        <v>38</v>
      </c>
      <c r="L27" s="1046">
        <v>0</v>
      </c>
      <c r="O27" s="266">
        <v>0</v>
      </c>
      <c r="P27" s="261" t="s">
        <v>38</v>
      </c>
      <c r="Q27" s="271">
        <v>0</v>
      </c>
      <c r="S27" s="422">
        <v>11</v>
      </c>
      <c r="T27" s="261" t="s">
        <v>28</v>
      </c>
      <c r="U27" s="423">
        <v>7</v>
      </c>
      <c r="W27" s="422">
        <v>11</v>
      </c>
      <c r="X27" s="261" t="s">
        <v>28</v>
      </c>
      <c r="Y27" s="423">
        <v>9</v>
      </c>
    </row>
    <row r="28" spans="1:25" ht="16" x14ac:dyDescent="0.2">
      <c r="B28" s="165" t="s">
        <v>48</v>
      </c>
      <c r="J28" s="1049">
        <v>20</v>
      </c>
      <c r="K28" s="1050" t="s">
        <v>54</v>
      </c>
      <c r="L28" s="1051">
        <v>31</v>
      </c>
      <c r="O28" s="289">
        <v>23</v>
      </c>
      <c r="P28" s="290" t="s">
        <v>54</v>
      </c>
      <c r="Q28" s="291">
        <v>35</v>
      </c>
      <c r="S28" s="266">
        <v>8</v>
      </c>
      <c r="T28" s="261" t="s">
        <v>32</v>
      </c>
      <c r="U28" s="271">
        <v>13</v>
      </c>
      <c r="W28" s="266">
        <v>8</v>
      </c>
      <c r="X28" s="261" t="s">
        <v>32</v>
      </c>
      <c r="Y28" s="271">
        <v>13</v>
      </c>
    </row>
    <row r="29" spans="1:25" ht="16" x14ac:dyDescent="0.2">
      <c r="B29" s="166" t="s">
        <v>54</v>
      </c>
      <c r="J29" s="1052">
        <v>6</v>
      </c>
      <c r="K29" s="1030" t="s">
        <v>26</v>
      </c>
      <c r="L29" s="1053">
        <v>11</v>
      </c>
      <c r="O29" s="267">
        <v>6</v>
      </c>
      <c r="P29" s="261" t="s">
        <v>26</v>
      </c>
      <c r="Q29" s="272">
        <v>11</v>
      </c>
      <c r="S29" s="266"/>
      <c r="T29" s="261" t="s">
        <v>36</v>
      </c>
      <c r="U29" s="271"/>
      <c r="W29" s="266">
        <v>2</v>
      </c>
      <c r="X29" s="261" t="s">
        <v>36</v>
      </c>
      <c r="Y29" s="271">
        <v>0</v>
      </c>
    </row>
    <row r="30" spans="1:25" ht="16" x14ac:dyDescent="0.2">
      <c r="B30" s="188" t="s">
        <v>52</v>
      </c>
      <c r="J30" s="1052">
        <v>8</v>
      </c>
      <c r="K30" s="1030" t="s">
        <v>28</v>
      </c>
      <c r="L30" s="1053">
        <v>13</v>
      </c>
      <c r="O30" s="267">
        <v>11</v>
      </c>
      <c r="P30" s="261" t="s">
        <v>28</v>
      </c>
      <c r="Q30" s="272">
        <v>15</v>
      </c>
      <c r="S30" s="266">
        <v>0</v>
      </c>
      <c r="T30" s="261" t="s">
        <v>35</v>
      </c>
      <c r="U30" s="271">
        <v>0</v>
      </c>
      <c r="W30" s="266">
        <v>0</v>
      </c>
      <c r="X30" s="261" t="s">
        <v>35</v>
      </c>
      <c r="Y30" s="271">
        <v>0</v>
      </c>
    </row>
    <row r="31" spans="1:25" x14ac:dyDescent="0.2">
      <c r="B31" s="187" t="s">
        <v>55</v>
      </c>
      <c r="J31" s="1052">
        <v>6</v>
      </c>
      <c r="K31" s="1030" t="s">
        <v>32</v>
      </c>
      <c r="L31" s="1053">
        <v>7</v>
      </c>
      <c r="O31" s="267">
        <v>6</v>
      </c>
      <c r="P31" s="261" t="s">
        <v>32</v>
      </c>
      <c r="Q31" s="272">
        <v>9</v>
      </c>
      <c r="S31" s="266">
        <v>0</v>
      </c>
      <c r="T31" s="261" t="s">
        <v>38</v>
      </c>
      <c r="U31" s="271">
        <v>0</v>
      </c>
      <c r="W31" s="266">
        <v>0</v>
      </c>
      <c r="X31" s="261" t="s">
        <v>38</v>
      </c>
      <c r="Y31" s="271">
        <v>0</v>
      </c>
    </row>
    <row r="32" spans="1:25" ht="17" x14ac:dyDescent="0.2">
      <c r="B32" s="375" t="s">
        <v>56</v>
      </c>
      <c r="J32" s="1052">
        <v>0</v>
      </c>
      <c r="K32" s="1030" t="s">
        <v>35</v>
      </c>
      <c r="L32" s="1053">
        <v>0</v>
      </c>
      <c r="O32" s="267">
        <v>0</v>
      </c>
      <c r="P32" s="261" t="s">
        <v>35</v>
      </c>
      <c r="Q32" s="272">
        <v>0</v>
      </c>
      <c r="S32" s="289">
        <v>23</v>
      </c>
      <c r="T32" s="290" t="s">
        <v>54</v>
      </c>
      <c r="U32" s="291">
        <v>35</v>
      </c>
      <c r="W32" s="289">
        <v>25</v>
      </c>
      <c r="X32" s="290" t="s">
        <v>54</v>
      </c>
      <c r="Y32" s="291">
        <v>37</v>
      </c>
    </row>
    <row r="33" spans="2:25" ht="17" x14ac:dyDescent="0.2">
      <c r="B33" s="394" t="s">
        <v>57</v>
      </c>
      <c r="J33" s="1052">
        <v>0</v>
      </c>
      <c r="K33" s="1030" t="s">
        <v>38</v>
      </c>
      <c r="L33" s="1053">
        <v>0</v>
      </c>
      <c r="O33" s="267">
        <v>0</v>
      </c>
      <c r="P33" s="261" t="s">
        <v>38</v>
      </c>
      <c r="Q33" s="272">
        <v>0</v>
      </c>
      <c r="S33" s="267">
        <v>6</v>
      </c>
      <c r="T33" s="261" t="s">
        <v>26</v>
      </c>
      <c r="U33" s="272">
        <v>11</v>
      </c>
      <c r="W33" s="267">
        <v>6</v>
      </c>
      <c r="X33" s="261" t="s">
        <v>26</v>
      </c>
      <c r="Y33" s="272">
        <v>11</v>
      </c>
    </row>
    <row r="34" spans="2:25" ht="16" x14ac:dyDescent="0.2">
      <c r="J34" s="1054">
        <v>22</v>
      </c>
      <c r="K34" s="1055" t="s">
        <v>55</v>
      </c>
      <c r="L34" s="1056">
        <v>24</v>
      </c>
      <c r="O34" s="429">
        <v>19</v>
      </c>
      <c r="P34" s="292" t="s">
        <v>55</v>
      </c>
      <c r="Q34" s="428">
        <v>21</v>
      </c>
      <c r="S34" s="267">
        <v>11</v>
      </c>
      <c r="T34" s="261" t="s">
        <v>28</v>
      </c>
      <c r="U34" s="272">
        <v>15</v>
      </c>
      <c r="W34" s="267">
        <v>11</v>
      </c>
      <c r="X34" s="261" t="s">
        <v>28</v>
      </c>
      <c r="Y34" s="272">
        <v>15</v>
      </c>
    </row>
    <row r="35" spans="2:25" x14ac:dyDescent="0.2">
      <c r="J35" s="1057">
        <v>11</v>
      </c>
      <c r="K35" s="1030" t="s">
        <v>26</v>
      </c>
      <c r="L35" s="1058">
        <v>7</v>
      </c>
      <c r="O35" s="268">
        <v>6</v>
      </c>
      <c r="P35" s="261" t="s">
        <v>26</v>
      </c>
      <c r="Q35" s="273">
        <v>6</v>
      </c>
      <c r="S35" s="267">
        <v>6</v>
      </c>
      <c r="T35" s="261" t="s">
        <v>32</v>
      </c>
      <c r="U35" s="272">
        <v>9</v>
      </c>
      <c r="W35" s="267">
        <v>6</v>
      </c>
      <c r="X35" s="261" t="s">
        <v>32</v>
      </c>
      <c r="Y35" s="272">
        <v>9</v>
      </c>
    </row>
    <row r="36" spans="2:25" x14ac:dyDescent="0.2">
      <c r="J36" s="1059">
        <v>11</v>
      </c>
      <c r="K36" s="1030" t="s">
        <v>28</v>
      </c>
      <c r="L36" s="1060">
        <v>17</v>
      </c>
      <c r="O36" s="426">
        <v>13</v>
      </c>
      <c r="P36" s="261" t="s">
        <v>28</v>
      </c>
      <c r="Q36" s="427">
        <v>15</v>
      </c>
      <c r="S36" s="267"/>
      <c r="T36" s="261" t="s">
        <v>36</v>
      </c>
      <c r="U36" s="272"/>
      <c r="W36" s="267">
        <v>2</v>
      </c>
      <c r="X36" s="261" t="s">
        <v>36</v>
      </c>
      <c r="Y36" s="272">
        <v>2</v>
      </c>
    </row>
    <row r="37" spans="2:25" x14ac:dyDescent="0.2">
      <c r="J37" s="1057">
        <v>0</v>
      </c>
      <c r="K37" s="1030" t="s">
        <v>32</v>
      </c>
      <c r="L37" s="1058">
        <v>0</v>
      </c>
      <c r="O37" s="268">
        <v>0</v>
      </c>
      <c r="P37" s="261" t="s">
        <v>32</v>
      </c>
      <c r="Q37" s="273">
        <v>0</v>
      </c>
      <c r="S37" s="267">
        <v>0</v>
      </c>
      <c r="T37" s="261" t="s">
        <v>35</v>
      </c>
      <c r="U37" s="272">
        <v>0</v>
      </c>
      <c r="W37" s="267">
        <v>0</v>
      </c>
      <c r="X37" s="261" t="s">
        <v>35</v>
      </c>
      <c r="Y37" s="272">
        <v>0</v>
      </c>
    </row>
    <row r="38" spans="2:25" x14ac:dyDescent="0.2">
      <c r="J38" s="1057">
        <v>0</v>
      </c>
      <c r="K38" s="1030" t="s">
        <v>35</v>
      </c>
      <c r="L38" s="1058">
        <v>0</v>
      </c>
      <c r="O38" s="268">
        <v>0</v>
      </c>
      <c r="P38" s="261" t="s">
        <v>35</v>
      </c>
      <c r="Q38" s="273">
        <v>0</v>
      </c>
      <c r="S38" s="267">
        <v>0</v>
      </c>
      <c r="T38" s="261" t="s">
        <v>38</v>
      </c>
      <c r="U38" s="272">
        <v>0</v>
      </c>
      <c r="W38" s="267">
        <v>0</v>
      </c>
      <c r="X38" s="261" t="s">
        <v>38</v>
      </c>
      <c r="Y38" s="272">
        <v>0</v>
      </c>
    </row>
    <row r="39" spans="2:25" ht="16" x14ac:dyDescent="0.2">
      <c r="J39" s="1057">
        <v>0</v>
      </c>
      <c r="K39" s="1030" t="s">
        <v>38</v>
      </c>
      <c r="L39" s="1058">
        <v>0</v>
      </c>
      <c r="O39" s="268">
        <v>0</v>
      </c>
      <c r="P39" s="261" t="s">
        <v>38</v>
      </c>
      <c r="Q39" s="273">
        <v>0</v>
      </c>
      <c r="S39" s="429">
        <v>19</v>
      </c>
      <c r="T39" s="292" t="s">
        <v>55</v>
      </c>
      <c r="U39" s="428">
        <v>21</v>
      </c>
      <c r="W39" s="429">
        <v>26</v>
      </c>
      <c r="X39" s="292" t="s">
        <v>55</v>
      </c>
      <c r="Y39" s="428">
        <v>29</v>
      </c>
    </row>
    <row r="40" spans="2:25" ht="16" x14ac:dyDescent="0.2">
      <c r="J40" s="1061">
        <v>1</v>
      </c>
      <c r="K40" s="1033" t="s">
        <v>56</v>
      </c>
      <c r="L40" s="1062">
        <v>1</v>
      </c>
      <c r="O40" s="293">
        <v>1</v>
      </c>
      <c r="P40" s="294" t="s">
        <v>56</v>
      </c>
      <c r="Q40" s="295">
        <v>1</v>
      </c>
      <c r="S40" s="268">
        <v>6</v>
      </c>
      <c r="T40" s="261" t="s">
        <v>26</v>
      </c>
      <c r="U40" s="273">
        <v>6</v>
      </c>
      <c r="W40" s="268">
        <v>6</v>
      </c>
      <c r="X40" s="261" t="s">
        <v>26</v>
      </c>
      <c r="Y40" s="273">
        <v>6</v>
      </c>
    </row>
    <row r="41" spans="2:25" x14ac:dyDescent="0.2">
      <c r="J41" s="1063">
        <v>0</v>
      </c>
      <c r="K41" s="1030" t="s">
        <v>26</v>
      </c>
      <c r="L41" s="1064">
        <v>1</v>
      </c>
      <c r="O41" s="281">
        <v>0</v>
      </c>
      <c r="P41" s="261" t="s">
        <v>26</v>
      </c>
      <c r="Q41" s="282">
        <v>0</v>
      </c>
      <c r="S41" s="426">
        <v>13</v>
      </c>
      <c r="T41" s="261" t="s">
        <v>28</v>
      </c>
      <c r="U41" s="427">
        <v>15</v>
      </c>
      <c r="W41" s="426">
        <v>13</v>
      </c>
      <c r="X41" s="261" t="s">
        <v>28</v>
      </c>
      <c r="Y41" s="427">
        <v>15</v>
      </c>
    </row>
    <row r="42" spans="2:25" x14ac:dyDescent="0.2">
      <c r="J42" s="1063">
        <v>1</v>
      </c>
      <c r="K42" s="1030" t="s">
        <v>28</v>
      </c>
      <c r="L42" s="1064">
        <v>0</v>
      </c>
      <c r="O42" s="281">
        <v>1</v>
      </c>
      <c r="P42" s="261" t="s">
        <v>28</v>
      </c>
      <c r="Q42" s="282">
        <v>1</v>
      </c>
      <c r="S42" s="268">
        <v>0</v>
      </c>
      <c r="T42" s="261" t="s">
        <v>32</v>
      </c>
      <c r="U42" s="273">
        <v>0</v>
      </c>
      <c r="W42" s="268">
        <v>5</v>
      </c>
      <c r="X42" s="261" t="s">
        <v>32</v>
      </c>
      <c r="Y42" s="273">
        <v>5</v>
      </c>
    </row>
    <row r="43" spans="2:25" x14ac:dyDescent="0.2">
      <c r="J43" s="1063">
        <v>0</v>
      </c>
      <c r="K43" s="1030" t="s">
        <v>32</v>
      </c>
      <c r="L43" s="1064">
        <v>0</v>
      </c>
      <c r="O43" s="281">
        <v>0</v>
      </c>
      <c r="P43" s="261" t="s">
        <v>32</v>
      </c>
      <c r="Q43" s="282">
        <v>0</v>
      </c>
      <c r="S43" s="268"/>
      <c r="T43" s="261" t="s">
        <v>36</v>
      </c>
      <c r="U43" s="273"/>
      <c r="W43" s="268">
        <v>2</v>
      </c>
      <c r="X43" s="261" t="s">
        <v>36</v>
      </c>
      <c r="Y43" s="273">
        <v>3</v>
      </c>
    </row>
    <row r="44" spans="2:25" x14ac:dyDescent="0.2">
      <c r="J44" s="1063">
        <v>0</v>
      </c>
      <c r="K44" s="1030" t="s">
        <v>35</v>
      </c>
      <c r="L44" s="1064">
        <v>0</v>
      </c>
      <c r="O44" s="281">
        <v>0</v>
      </c>
      <c r="P44" s="261" t="s">
        <v>35</v>
      </c>
      <c r="Q44" s="282">
        <v>0</v>
      </c>
      <c r="S44" s="268">
        <v>0</v>
      </c>
      <c r="T44" s="261" t="s">
        <v>35</v>
      </c>
      <c r="U44" s="273">
        <v>0</v>
      </c>
      <c r="W44" s="268">
        <v>0</v>
      </c>
      <c r="X44" s="261" t="s">
        <v>35</v>
      </c>
      <c r="Y44" s="273">
        <v>0</v>
      </c>
    </row>
    <row r="45" spans="2:25" x14ac:dyDescent="0.2">
      <c r="J45" s="1063">
        <v>0</v>
      </c>
      <c r="K45" s="1030" t="s">
        <v>38</v>
      </c>
      <c r="L45" s="1064">
        <v>0</v>
      </c>
      <c r="O45" s="281">
        <v>0</v>
      </c>
      <c r="P45" s="261" t="s">
        <v>38</v>
      </c>
      <c r="Q45" s="282">
        <v>0</v>
      </c>
      <c r="S45" s="268">
        <v>0</v>
      </c>
      <c r="T45" s="261" t="s">
        <v>38</v>
      </c>
      <c r="U45" s="273">
        <v>0</v>
      </c>
      <c r="W45" s="268">
        <v>0</v>
      </c>
      <c r="X45" s="261" t="s">
        <v>38</v>
      </c>
      <c r="Y45" s="273">
        <v>0</v>
      </c>
    </row>
    <row r="46" spans="2:25" ht="16" x14ac:dyDescent="0.2">
      <c r="J46" s="1065">
        <v>0</v>
      </c>
      <c r="K46" s="1066" t="s">
        <v>57</v>
      </c>
      <c r="L46" s="1067">
        <v>0</v>
      </c>
      <c r="O46" s="1083">
        <v>0</v>
      </c>
      <c r="P46" s="1084" t="s">
        <v>57</v>
      </c>
      <c r="Q46" s="1085">
        <v>0</v>
      </c>
      <c r="S46" s="293">
        <v>1</v>
      </c>
      <c r="T46" s="294" t="s">
        <v>56</v>
      </c>
      <c r="U46" s="295">
        <v>1</v>
      </c>
      <c r="W46" s="293">
        <v>1</v>
      </c>
      <c r="X46" s="294" t="s">
        <v>56</v>
      </c>
      <c r="Y46" s="295">
        <v>1</v>
      </c>
    </row>
    <row r="47" spans="2:25" x14ac:dyDescent="0.2">
      <c r="J47" s="1065">
        <v>0</v>
      </c>
      <c r="K47" s="1030" t="s">
        <v>26</v>
      </c>
      <c r="L47" s="1067">
        <v>0</v>
      </c>
      <c r="O47" s="1086">
        <v>0</v>
      </c>
      <c r="P47" s="261" t="s">
        <v>26</v>
      </c>
      <c r="Q47" s="1087">
        <v>0</v>
      </c>
      <c r="S47" s="281">
        <v>0</v>
      </c>
      <c r="T47" s="261" t="s">
        <v>26</v>
      </c>
      <c r="U47" s="282">
        <v>0</v>
      </c>
      <c r="W47" s="281">
        <v>0</v>
      </c>
      <c r="X47" s="261" t="s">
        <v>26</v>
      </c>
      <c r="Y47" s="282">
        <v>0</v>
      </c>
    </row>
    <row r="48" spans="2:25" x14ac:dyDescent="0.2">
      <c r="J48" s="1065">
        <v>0</v>
      </c>
      <c r="K48" s="1030" t="s">
        <v>28</v>
      </c>
      <c r="L48" s="1067">
        <v>0</v>
      </c>
      <c r="O48" s="1086">
        <v>0</v>
      </c>
      <c r="P48" s="261" t="s">
        <v>28</v>
      </c>
      <c r="Q48" s="1087">
        <v>0</v>
      </c>
      <c r="S48" s="281">
        <v>1</v>
      </c>
      <c r="T48" s="261" t="s">
        <v>28</v>
      </c>
      <c r="U48" s="282">
        <v>1</v>
      </c>
      <c r="W48" s="281">
        <v>1</v>
      </c>
      <c r="X48" s="261" t="s">
        <v>28</v>
      </c>
      <c r="Y48" s="282">
        <v>1</v>
      </c>
    </row>
    <row r="49" spans="10:25" x14ac:dyDescent="0.2">
      <c r="J49" s="1065">
        <v>0</v>
      </c>
      <c r="K49" s="1030" t="s">
        <v>32</v>
      </c>
      <c r="L49" s="1067">
        <v>0</v>
      </c>
      <c r="O49" s="1086">
        <v>0</v>
      </c>
      <c r="P49" s="261" t="s">
        <v>32</v>
      </c>
      <c r="Q49" s="1087">
        <v>0</v>
      </c>
      <c r="S49" s="281">
        <v>0</v>
      </c>
      <c r="T49" s="261" t="s">
        <v>32</v>
      </c>
      <c r="U49" s="282">
        <v>0</v>
      </c>
      <c r="W49" s="281">
        <v>0</v>
      </c>
      <c r="X49" s="261" t="s">
        <v>32</v>
      </c>
      <c r="Y49" s="282">
        <v>0</v>
      </c>
    </row>
    <row r="50" spans="10:25" x14ac:dyDescent="0.2">
      <c r="J50" s="1065">
        <v>0</v>
      </c>
      <c r="K50" s="1030" t="s">
        <v>35</v>
      </c>
      <c r="L50" s="1067">
        <v>0</v>
      </c>
      <c r="O50" s="1086">
        <v>0</v>
      </c>
      <c r="P50" s="261" t="s">
        <v>35</v>
      </c>
      <c r="Q50" s="1087">
        <v>0</v>
      </c>
      <c r="S50" s="281">
        <v>0</v>
      </c>
      <c r="T50" s="261" t="s">
        <v>35</v>
      </c>
      <c r="U50" s="282">
        <v>0</v>
      </c>
      <c r="W50" s="281">
        <v>0</v>
      </c>
      <c r="X50" s="261" t="s">
        <v>35</v>
      </c>
      <c r="Y50" s="282">
        <v>0</v>
      </c>
    </row>
    <row r="51" spans="10:25" x14ac:dyDescent="0.2">
      <c r="J51" s="1068">
        <v>0</v>
      </c>
      <c r="K51" s="1030" t="s">
        <v>38</v>
      </c>
      <c r="L51" s="1069">
        <v>0</v>
      </c>
      <c r="O51" s="1088">
        <v>0</v>
      </c>
      <c r="P51" s="261" t="s">
        <v>38</v>
      </c>
      <c r="Q51" s="1089">
        <v>0</v>
      </c>
      <c r="S51" s="281">
        <v>0</v>
      </c>
      <c r="T51" s="261" t="s">
        <v>38</v>
      </c>
      <c r="U51" s="282">
        <v>0</v>
      </c>
      <c r="W51" s="281">
        <v>0</v>
      </c>
      <c r="X51" s="261" t="s">
        <v>38</v>
      </c>
      <c r="Y51" s="282">
        <v>0</v>
      </c>
    </row>
    <row r="52" spans="10:25" x14ac:dyDescent="0.2">
      <c r="J52" s="666"/>
      <c r="K52" s="666"/>
      <c r="L52" s="666"/>
      <c r="S52" s="1083">
        <v>0</v>
      </c>
      <c r="T52" s="1084" t="s">
        <v>57</v>
      </c>
      <c r="U52" s="1085">
        <v>0</v>
      </c>
      <c r="W52" s="1083">
        <v>0</v>
      </c>
      <c r="X52" s="1084" t="s">
        <v>57</v>
      </c>
      <c r="Y52" s="1085">
        <v>0</v>
      </c>
    </row>
    <row r="53" spans="10:25" x14ac:dyDescent="0.2">
      <c r="S53" s="1086">
        <v>0</v>
      </c>
      <c r="T53" s="261" t="s">
        <v>26</v>
      </c>
      <c r="U53" s="1087">
        <v>0</v>
      </c>
      <c r="W53" s="1086">
        <v>0</v>
      </c>
      <c r="X53" s="261" t="s">
        <v>26</v>
      </c>
      <c r="Y53" s="1087">
        <v>0</v>
      </c>
    </row>
    <row r="54" spans="10:25" x14ac:dyDescent="0.2">
      <c r="S54" s="1086">
        <v>0</v>
      </c>
      <c r="T54" s="261" t="s">
        <v>28</v>
      </c>
      <c r="U54" s="1087">
        <v>0</v>
      </c>
      <c r="W54" s="1086">
        <v>0</v>
      </c>
      <c r="X54" s="261" t="s">
        <v>28</v>
      </c>
      <c r="Y54" s="1087">
        <v>0</v>
      </c>
    </row>
    <row r="55" spans="10:25" x14ac:dyDescent="0.2">
      <c r="S55" s="1086">
        <v>0</v>
      </c>
      <c r="T55" s="261" t="s">
        <v>32</v>
      </c>
      <c r="U55" s="1087">
        <v>0</v>
      </c>
      <c r="W55" s="1086">
        <v>0</v>
      </c>
      <c r="X55" s="261" t="s">
        <v>32</v>
      </c>
      <c r="Y55" s="1087">
        <v>0</v>
      </c>
    </row>
    <row r="56" spans="10:25" x14ac:dyDescent="0.2">
      <c r="S56" s="1086">
        <v>0</v>
      </c>
      <c r="T56" s="261" t="s">
        <v>35</v>
      </c>
      <c r="U56" s="1087">
        <v>0</v>
      </c>
      <c r="W56" s="1086">
        <v>0</v>
      </c>
      <c r="X56" s="261" t="s">
        <v>35</v>
      </c>
      <c r="Y56" s="1087">
        <v>0</v>
      </c>
    </row>
    <row r="57" spans="10:25" x14ac:dyDescent="0.2">
      <c r="S57" s="1090">
        <v>0</v>
      </c>
      <c r="T57" s="261" t="s">
        <v>38</v>
      </c>
      <c r="U57" s="1091">
        <v>0</v>
      </c>
      <c r="W57" s="1090">
        <v>0</v>
      </c>
      <c r="X57" s="261" t="s">
        <v>38</v>
      </c>
      <c r="Y57" s="1091">
        <v>0</v>
      </c>
    </row>
    <row r="58" spans="10:25" x14ac:dyDescent="0.2">
      <c r="S58" s="1"/>
      <c r="T58" s="1"/>
      <c r="U58" s="1"/>
    </row>
    <row r="59" spans="10:25" x14ac:dyDescent="0.2">
      <c r="S59" s="1"/>
      <c r="T59" s="1"/>
      <c r="U59" s="1"/>
    </row>
    <row r="60" spans="10:25" x14ac:dyDescent="0.2">
      <c r="S60" s="1"/>
      <c r="T60" s="1"/>
      <c r="U60" s="1"/>
    </row>
    <row r="61" spans="10:25" x14ac:dyDescent="0.2">
      <c r="S61" s="1"/>
      <c r="T61" s="1"/>
      <c r="U61" s="1"/>
    </row>
    <row r="62" spans="10:25" x14ac:dyDescent="0.2">
      <c r="S62" s="1"/>
      <c r="T62" s="1"/>
      <c r="U62" s="1"/>
    </row>
    <row r="63" spans="10:25" x14ac:dyDescent="0.2">
      <c r="S63" s="1"/>
      <c r="T63" s="1"/>
      <c r="U63" s="1"/>
    </row>
  </sheetData>
  <pageMargins left="0.7" right="0.7" top="0.75" bottom="0.75" header="0.3" footer="0.3"/>
  <pageSetup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W53"/>
  <sheetViews>
    <sheetView workbookViewId="0">
      <selection activeCell="Q29" sqref="Q29"/>
    </sheetView>
  </sheetViews>
  <sheetFormatPr baseColWidth="10" defaultColWidth="12.5" defaultRowHeight="15" x14ac:dyDescent="0.2"/>
  <sheetData>
    <row r="1" spans="1:23" x14ac:dyDescent="0.2">
      <c r="A1" t="s">
        <v>691</v>
      </c>
      <c r="B1" t="s">
        <v>692</v>
      </c>
      <c r="C1" t="s">
        <v>693</v>
      </c>
      <c r="D1" t="s">
        <v>59</v>
      </c>
      <c r="E1" t="s">
        <v>694</v>
      </c>
      <c r="F1" t="s">
        <v>695</v>
      </c>
      <c r="G1" t="s">
        <v>64</v>
      </c>
      <c r="H1" t="s">
        <v>63</v>
      </c>
      <c r="I1" t="s">
        <v>66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</row>
    <row r="2" spans="1:23" x14ac:dyDescent="0.2">
      <c r="A2" t="s">
        <v>985</v>
      </c>
      <c r="B2">
        <v>3</v>
      </c>
      <c r="C2" t="s">
        <v>711</v>
      </c>
      <c r="D2" t="s">
        <v>997</v>
      </c>
      <c r="E2" t="s">
        <v>713</v>
      </c>
      <c r="F2" t="s">
        <v>998</v>
      </c>
      <c r="G2" t="s">
        <v>988</v>
      </c>
      <c r="H2" t="s">
        <v>716</v>
      </c>
      <c r="I2" s="6">
        <v>42337</v>
      </c>
      <c r="J2">
        <v>31.8</v>
      </c>
      <c r="K2" s="6">
        <v>42749</v>
      </c>
      <c r="L2">
        <v>13.5</v>
      </c>
      <c r="M2">
        <v>14</v>
      </c>
      <c r="N2">
        <v>1.1299999999999999</v>
      </c>
      <c r="O2" t="b">
        <v>0</v>
      </c>
      <c r="P2" t="s">
        <v>999</v>
      </c>
      <c r="Q2" t="s">
        <v>1000</v>
      </c>
      <c r="R2" t="s">
        <v>1001</v>
      </c>
      <c r="S2">
        <v>116</v>
      </c>
      <c r="T2">
        <v>27</v>
      </c>
      <c r="U2">
        <v>13.5</v>
      </c>
      <c r="V2">
        <v>13.5</v>
      </c>
      <c r="W2" t="s">
        <v>713</v>
      </c>
    </row>
    <row r="3" spans="1:23" x14ac:dyDescent="0.2">
      <c r="A3" t="s">
        <v>1235</v>
      </c>
      <c r="B3">
        <v>3</v>
      </c>
      <c r="C3" t="s">
        <v>711</v>
      </c>
      <c r="D3" t="s">
        <v>180</v>
      </c>
      <c r="E3" t="s">
        <v>713</v>
      </c>
      <c r="F3" t="s">
        <v>181</v>
      </c>
      <c r="G3" t="s">
        <v>988</v>
      </c>
      <c r="H3" t="s">
        <v>716</v>
      </c>
      <c r="I3" s="6">
        <v>42474</v>
      </c>
      <c r="J3">
        <v>28.4</v>
      </c>
      <c r="K3" s="6">
        <v>42963</v>
      </c>
      <c r="L3">
        <v>16.07</v>
      </c>
      <c r="M3">
        <v>16</v>
      </c>
      <c r="N3">
        <v>1.34</v>
      </c>
      <c r="O3" t="b">
        <v>1</v>
      </c>
      <c r="P3" t="s">
        <v>1241</v>
      </c>
      <c r="Q3" s="1152">
        <v>44585</v>
      </c>
      <c r="V3">
        <v>16.07</v>
      </c>
      <c r="W3" t="s">
        <v>713</v>
      </c>
    </row>
    <row r="4" spans="1:23" x14ac:dyDescent="0.2">
      <c r="A4" t="s">
        <v>1235</v>
      </c>
      <c r="B4">
        <v>4</v>
      </c>
      <c r="C4" t="s">
        <v>711</v>
      </c>
      <c r="D4" t="s">
        <v>184</v>
      </c>
      <c r="E4" t="s">
        <v>713</v>
      </c>
      <c r="F4" t="s">
        <v>185</v>
      </c>
      <c r="G4" t="s">
        <v>988</v>
      </c>
      <c r="H4" t="s">
        <v>716</v>
      </c>
      <c r="I4" s="6">
        <v>42474</v>
      </c>
      <c r="J4">
        <v>29.5</v>
      </c>
      <c r="K4" s="6">
        <v>42963</v>
      </c>
      <c r="L4">
        <v>16.07</v>
      </c>
      <c r="M4">
        <v>16</v>
      </c>
      <c r="N4">
        <v>1.34</v>
      </c>
      <c r="O4" t="b">
        <v>1</v>
      </c>
      <c r="P4" t="s">
        <v>1244</v>
      </c>
      <c r="Q4" t="s">
        <v>1245</v>
      </c>
      <c r="R4" t="s">
        <v>1246</v>
      </c>
      <c r="S4">
        <v>111</v>
      </c>
      <c r="T4">
        <v>28</v>
      </c>
      <c r="V4">
        <v>16.07</v>
      </c>
      <c r="W4" t="s">
        <v>713</v>
      </c>
    </row>
    <row r="5" spans="1:23" x14ac:dyDescent="0.2">
      <c r="A5" t="s">
        <v>1235</v>
      </c>
      <c r="B5">
        <v>5</v>
      </c>
      <c r="C5" t="s">
        <v>711</v>
      </c>
      <c r="D5" t="s">
        <v>186</v>
      </c>
      <c r="E5" t="s">
        <v>713</v>
      </c>
      <c r="F5" t="s">
        <v>187</v>
      </c>
      <c r="G5" t="s">
        <v>988</v>
      </c>
      <c r="H5" t="s">
        <v>716</v>
      </c>
      <c r="I5" s="6">
        <v>42474</v>
      </c>
      <c r="J5">
        <v>33.4</v>
      </c>
      <c r="K5" s="6">
        <v>42963</v>
      </c>
      <c r="L5">
        <v>16.07</v>
      </c>
      <c r="M5">
        <v>16</v>
      </c>
      <c r="N5">
        <v>1.34</v>
      </c>
      <c r="O5" t="b">
        <v>1</v>
      </c>
      <c r="P5" t="s">
        <v>1247</v>
      </c>
      <c r="Q5" t="s">
        <v>1558</v>
      </c>
      <c r="R5" t="s">
        <v>1559</v>
      </c>
      <c r="V5">
        <v>16.07</v>
      </c>
      <c r="W5" t="s">
        <v>713</v>
      </c>
    </row>
    <row r="6" spans="1:23" x14ac:dyDescent="0.2">
      <c r="A6" t="s">
        <v>1235</v>
      </c>
      <c r="B6">
        <v>24</v>
      </c>
      <c r="C6" t="s">
        <v>711</v>
      </c>
      <c r="D6" t="s">
        <v>188</v>
      </c>
      <c r="E6" t="s">
        <v>713</v>
      </c>
      <c r="F6" t="s">
        <v>189</v>
      </c>
      <c r="G6" t="s">
        <v>988</v>
      </c>
      <c r="H6" t="s">
        <v>716</v>
      </c>
      <c r="I6" s="6">
        <v>42474</v>
      </c>
      <c r="J6">
        <v>26.6</v>
      </c>
      <c r="K6" s="6">
        <v>42964</v>
      </c>
      <c r="L6">
        <v>16.100000000000001</v>
      </c>
      <c r="M6">
        <v>16</v>
      </c>
      <c r="N6">
        <v>1.34</v>
      </c>
      <c r="O6" t="b">
        <v>1</v>
      </c>
      <c r="P6" t="s">
        <v>1276</v>
      </c>
      <c r="Q6" t="s">
        <v>1560</v>
      </c>
      <c r="R6" t="s">
        <v>1561</v>
      </c>
      <c r="V6">
        <v>16.100000000000001</v>
      </c>
      <c r="W6" t="s">
        <v>713</v>
      </c>
    </row>
    <row r="9" spans="1:23" x14ac:dyDescent="0.2">
      <c r="A9" t="s">
        <v>691</v>
      </c>
      <c r="B9" t="s">
        <v>692</v>
      </c>
      <c r="C9" t="s">
        <v>693</v>
      </c>
      <c r="D9" t="s">
        <v>59</v>
      </c>
      <c r="E9" t="s">
        <v>694</v>
      </c>
      <c r="F9" t="s">
        <v>695</v>
      </c>
      <c r="G9" t="s">
        <v>64</v>
      </c>
      <c r="H9" t="s">
        <v>63</v>
      </c>
      <c r="I9" t="s">
        <v>66</v>
      </c>
      <c r="J9" t="s">
        <v>696</v>
      </c>
      <c r="K9" t="s">
        <v>697</v>
      </c>
      <c r="L9" t="s">
        <v>698</v>
      </c>
      <c r="M9" t="s">
        <v>699</v>
      </c>
      <c r="N9" t="s">
        <v>700</v>
      </c>
      <c r="O9" t="s">
        <v>701</v>
      </c>
      <c r="P9" t="s">
        <v>702</v>
      </c>
      <c r="Q9" t="s">
        <v>703</v>
      </c>
      <c r="R9" t="s">
        <v>704</v>
      </c>
      <c r="S9" t="s">
        <v>705</v>
      </c>
      <c r="T9" t="s">
        <v>706</v>
      </c>
      <c r="U9" t="s">
        <v>707</v>
      </c>
      <c r="V9" t="s">
        <v>708</v>
      </c>
      <c r="W9" t="s">
        <v>709</v>
      </c>
    </row>
    <row r="12" spans="1:23" x14ac:dyDescent="0.2">
      <c r="A12" t="s">
        <v>1235</v>
      </c>
      <c r="B12">
        <v>8</v>
      </c>
      <c r="C12" t="s">
        <v>711</v>
      </c>
      <c r="D12" t="s">
        <v>200</v>
      </c>
      <c r="E12" t="s">
        <v>713</v>
      </c>
      <c r="F12" t="s">
        <v>201</v>
      </c>
      <c r="G12" t="s">
        <v>988</v>
      </c>
      <c r="H12" t="s">
        <v>605</v>
      </c>
      <c r="I12" s="6">
        <v>42480</v>
      </c>
      <c r="J12">
        <v>30.2</v>
      </c>
      <c r="K12" s="6">
        <v>42963</v>
      </c>
      <c r="L12">
        <v>15.87</v>
      </c>
      <c r="M12">
        <v>16</v>
      </c>
      <c r="N12">
        <v>1.32</v>
      </c>
      <c r="O12" t="b">
        <v>0</v>
      </c>
      <c r="P12" t="s">
        <v>1252</v>
      </c>
      <c r="Q12" t="s">
        <v>1562</v>
      </c>
      <c r="R12" t="s">
        <v>1563</v>
      </c>
      <c r="V12">
        <v>15.87</v>
      </c>
      <c r="W12" t="s">
        <v>713</v>
      </c>
    </row>
    <row r="13" spans="1:23" x14ac:dyDescent="0.2">
      <c r="A13" t="s">
        <v>1235</v>
      </c>
      <c r="B13">
        <v>9</v>
      </c>
      <c r="C13" t="s">
        <v>711</v>
      </c>
      <c r="D13" t="s">
        <v>202</v>
      </c>
      <c r="E13" t="s">
        <v>713</v>
      </c>
      <c r="F13" t="s">
        <v>203</v>
      </c>
      <c r="G13" t="s">
        <v>988</v>
      </c>
      <c r="H13" t="s">
        <v>605</v>
      </c>
      <c r="I13" s="6">
        <v>42480</v>
      </c>
      <c r="J13">
        <v>26.5</v>
      </c>
      <c r="K13" s="6">
        <v>42963</v>
      </c>
      <c r="L13">
        <v>15.87</v>
      </c>
      <c r="M13">
        <v>16</v>
      </c>
      <c r="N13">
        <v>1.32</v>
      </c>
      <c r="O13" t="b">
        <v>0</v>
      </c>
      <c r="P13" t="s">
        <v>1253</v>
      </c>
      <c r="Q13" t="s">
        <v>1254</v>
      </c>
      <c r="R13" t="s">
        <v>1255</v>
      </c>
      <c r="V13">
        <v>15.87</v>
      </c>
      <c r="W13" t="s">
        <v>713</v>
      </c>
    </row>
    <row r="14" spans="1:23" x14ac:dyDescent="0.2">
      <c r="A14" t="s">
        <v>1235</v>
      </c>
      <c r="B14">
        <v>10</v>
      </c>
      <c r="C14" t="s">
        <v>711</v>
      </c>
      <c r="D14" t="s">
        <v>1256</v>
      </c>
      <c r="E14" t="s">
        <v>713</v>
      </c>
      <c r="F14" t="s">
        <v>205</v>
      </c>
      <c r="G14" t="s">
        <v>988</v>
      </c>
      <c r="H14" t="s">
        <v>605</v>
      </c>
      <c r="I14" s="6">
        <v>42480</v>
      </c>
      <c r="J14">
        <v>25.5</v>
      </c>
      <c r="K14" s="6">
        <v>42963</v>
      </c>
      <c r="L14">
        <v>15.87</v>
      </c>
      <c r="M14">
        <v>16</v>
      </c>
      <c r="N14">
        <v>1.32</v>
      </c>
      <c r="O14" t="b">
        <v>0</v>
      </c>
      <c r="P14" t="s">
        <v>1257</v>
      </c>
      <c r="Q14" t="s">
        <v>1564</v>
      </c>
      <c r="R14" t="s">
        <v>1259</v>
      </c>
      <c r="V14">
        <v>15.87</v>
      </c>
      <c r="W14" t="s">
        <v>713</v>
      </c>
    </row>
    <row r="15" spans="1:23" x14ac:dyDescent="0.2">
      <c r="A15" t="s">
        <v>1235</v>
      </c>
      <c r="B15">
        <v>11</v>
      </c>
      <c r="C15" t="s">
        <v>711</v>
      </c>
      <c r="D15" t="s">
        <v>206</v>
      </c>
      <c r="E15" t="s">
        <v>713</v>
      </c>
      <c r="F15" t="s">
        <v>207</v>
      </c>
      <c r="G15" t="s">
        <v>988</v>
      </c>
      <c r="H15" t="s">
        <v>605</v>
      </c>
      <c r="I15" s="6">
        <v>42488</v>
      </c>
      <c r="J15">
        <v>25.5</v>
      </c>
      <c r="K15" s="6">
        <v>42963</v>
      </c>
      <c r="L15">
        <v>15.6</v>
      </c>
      <c r="M15">
        <v>16</v>
      </c>
      <c r="N15">
        <v>1.3</v>
      </c>
      <c r="O15" t="b">
        <v>0</v>
      </c>
      <c r="P15" t="s">
        <v>1260</v>
      </c>
      <c r="Q15" t="s">
        <v>1261</v>
      </c>
      <c r="R15" t="s">
        <v>1262</v>
      </c>
      <c r="S15">
        <v>103</v>
      </c>
      <c r="T15">
        <v>26</v>
      </c>
      <c r="V15">
        <v>15.6</v>
      </c>
      <c r="W15" t="s">
        <v>713</v>
      </c>
    </row>
    <row r="16" spans="1:23" x14ac:dyDescent="0.2">
      <c r="A16" t="s">
        <v>1389</v>
      </c>
      <c r="B16">
        <v>38</v>
      </c>
      <c r="C16" t="s">
        <v>711</v>
      </c>
      <c r="D16" t="s">
        <v>1508</v>
      </c>
      <c r="E16" t="s">
        <v>713</v>
      </c>
      <c r="F16" t="s">
        <v>1509</v>
      </c>
      <c r="G16" t="s">
        <v>988</v>
      </c>
      <c r="H16" t="s">
        <v>1557</v>
      </c>
      <c r="I16" s="6">
        <v>42647</v>
      </c>
      <c r="J16">
        <v>25.6</v>
      </c>
      <c r="K16" s="6">
        <v>43069</v>
      </c>
      <c r="L16">
        <v>14.07</v>
      </c>
      <c r="M16">
        <v>14</v>
      </c>
      <c r="P16" t="s">
        <v>1510</v>
      </c>
      <c r="Q16" s="328"/>
      <c r="V16">
        <v>14.07</v>
      </c>
      <c r="W16" t="s">
        <v>713</v>
      </c>
    </row>
    <row r="17" spans="1:23" x14ac:dyDescent="0.2">
      <c r="A17" t="s">
        <v>1389</v>
      </c>
      <c r="B17">
        <v>39</v>
      </c>
      <c r="C17" t="s">
        <v>711</v>
      </c>
      <c r="D17" t="s">
        <v>1511</v>
      </c>
      <c r="E17" t="s">
        <v>713</v>
      </c>
      <c r="F17" t="s">
        <v>1512</v>
      </c>
      <c r="G17" t="s">
        <v>988</v>
      </c>
      <c r="H17" t="s">
        <v>1557</v>
      </c>
      <c r="I17" s="6">
        <v>42647</v>
      </c>
      <c r="J17">
        <v>27.4</v>
      </c>
      <c r="K17" s="6">
        <v>43069</v>
      </c>
      <c r="L17">
        <v>14.07</v>
      </c>
      <c r="M17">
        <v>14</v>
      </c>
      <c r="P17" t="s">
        <v>1513</v>
      </c>
      <c r="V17">
        <v>14.07</v>
      </c>
      <c r="W17" t="s">
        <v>713</v>
      </c>
    </row>
    <row r="18" spans="1:23" x14ac:dyDescent="0.2">
      <c r="A18" t="s">
        <v>1389</v>
      </c>
      <c r="B18">
        <v>40</v>
      </c>
      <c r="C18" t="s">
        <v>711</v>
      </c>
      <c r="D18" t="s">
        <v>1514</v>
      </c>
      <c r="E18" t="s">
        <v>713</v>
      </c>
      <c r="F18" t="s">
        <v>1515</v>
      </c>
      <c r="G18" t="s">
        <v>988</v>
      </c>
      <c r="H18" t="s">
        <v>1557</v>
      </c>
      <c r="I18" s="6">
        <v>42647</v>
      </c>
      <c r="J18">
        <v>21.3</v>
      </c>
      <c r="K18" s="6">
        <v>43070</v>
      </c>
      <c r="L18">
        <v>14.1</v>
      </c>
      <c r="M18">
        <v>14</v>
      </c>
      <c r="P18" t="s">
        <v>1516</v>
      </c>
      <c r="V18">
        <v>14.1</v>
      </c>
      <c r="W18" t="s">
        <v>713</v>
      </c>
    </row>
    <row r="19" spans="1:23" x14ac:dyDescent="0.2">
      <c r="A19" t="s">
        <v>1389</v>
      </c>
      <c r="B19">
        <v>41</v>
      </c>
      <c r="C19" t="s">
        <v>711</v>
      </c>
      <c r="D19" t="s">
        <v>1517</v>
      </c>
      <c r="E19" t="s">
        <v>713</v>
      </c>
      <c r="F19" t="s">
        <v>1518</v>
      </c>
      <c r="G19" t="s">
        <v>988</v>
      </c>
      <c r="H19" t="s">
        <v>1326</v>
      </c>
      <c r="I19" s="6">
        <v>42647</v>
      </c>
      <c r="J19">
        <v>22.8</v>
      </c>
      <c r="K19" s="6">
        <v>43070</v>
      </c>
      <c r="L19">
        <v>14.1</v>
      </c>
      <c r="M19">
        <v>14</v>
      </c>
      <c r="P19" t="s">
        <v>1519</v>
      </c>
      <c r="V19">
        <v>14.1</v>
      </c>
      <c r="W19" t="s">
        <v>713</v>
      </c>
    </row>
    <row r="22" spans="1:23" x14ac:dyDescent="0.2">
      <c r="A22" t="s">
        <v>691</v>
      </c>
      <c r="B22" t="s">
        <v>692</v>
      </c>
      <c r="C22" t="s">
        <v>693</v>
      </c>
      <c r="D22" t="s">
        <v>59</v>
      </c>
      <c r="E22" t="s">
        <v>694</v>
      </c>
      <c r="F22" t="s">
        <v>695</v>
      </c>
      <c r="G22" t="s">
        <v>64</v>
      </c>
      <c r="H22" t="s">
        <v>63</v>
      </c>
      <c r="I22" t="s">
        <v>66</v>
      </c>
      <c r="J22" t="s">
        <v>696</v>
      </c>
      <c r="K22" t="s">
        <v>697</v>
      </c>
      <c r="L22" t="s">
        <v>698</v>
      </c>
      <c r="M22" t="s">
        <v>699</v>
      </c>
      <c r="N22" t="s">
        <v>700</v>
      </c>
      <c r="O22" t="s">
        <v>701</v>
      </c>
      <c r="P22" t="s">
        <v>702</v>
      </c>
      <c r="Q22" t="s">
        <v>703</v>
      </c>
      <c r="R22" t="s">
        <v>704</v>
      </c>
      <c r="S22" t="s">
        <v>705</v>
      </c>
      <c r="T22" t="s">
        <v>706</v>
      </c>
      <c r="U22" t="s">
        <v>707</v>
      </c>
      <c r="V22" t="s">
        <v>708</v>
      </c>
      <c r="W22" t="s">
        <v>709</v>
      </c>
    </row>
    <row r="23" spans="1:23" x14ac:dyDescent="0.2">
      <c r="A23" t="s">
        <v>1011</v>
      </c>
      <c r="B23">
        <v>2</v>
      </c>
      <c r="C23" t="s">
        <v>711</v>
      </c>
      <c r="D23" t="s">
        <v>1017</v>
      </c>
      <c r="E23" t="s">
        <v>14</v>
      </c>
      <c r="F23" t="s">
        <v>1018</v>
      </c>
      <c r="G23" t="s">
        <v>988</v>
      </c>
      <c r="H23" t="s">
        <v>716</v>
      </c>
      <c r="I23" s="6">
        <v>42383</v>
      </c>
      <c r="J23">
        <v>35.4</v>
      </c>
      <c r="K23" s="6">
        <v>42795</v>
      </c>
      <c r="L23">
        <v>13.57</v>
      </c>
      <c r="M23">
        <v>14</v>
      </c>
      <c r="N23">
        <v>1.1299999999999999</v>
      </c>
      <c r="O23" t="b">
        <v>0</v>
      </c>
      <c r="P23" t="s">
        <v>1019</v>
      </c>
      <c r="Q23" t="s">
        <v>1020</v>
      </c>
      <c r="R23" t="s">
        <v>1021</v>
      </c>
      <c r="S23">
        <v>109</v>
      </c>
      <c r="T23">
        <v>26</v>
      </c>
      <c r="U23">
        <v>13.57</v>
      </c>
      <c r="V23">
        <v>13.57</v>
      </c>
      <c r="W23" t="s">
        <v>14</v>
      </c>
    </row>
    <row r="24" spans="1:23" x14ac:dyDescent="0.2">
      <c r="A24" t="s">
        <v>1011</v>
      </c>
      <c r="B24">
        <v>3</v>
      </c>
      <c r="C24" t="s">
        <v>711</v>
      </c>
      <c r="D24" t="s">
        <v>1022</v>
      </c>
      <c r="E24" t="s">
        <v>14</v>
      </c>
      <c r="F24" t="s">
        <v>1023</v>
      </c>
      <c r="G24" t="s">
        <v>988</v>
      </c>
      <c r="H24" t="s">
        <v>716</v>
      </c>
      <c r="I24" s="6">
        <v>42389</v>
      </c>
      <c r="J24">
        <v>46.8</v>
      </c>
      <c r="K24" s="6">
        <v>42795</v>
      </c>
      <c r="L24">
        <v>13.37</v>
      </c>
      <c r="M24">
        <v>13</v>
      </c>
      <c r="N24">
        <v>1.1100000000000001</v>
      </c>
      <c r="O24" t="b">
        <v>0</v>
      </c>
      <c r="P24" t="s">
        <v>1024</v>
      </c>
      <c r="Q24" t="s">
        <v>1025</v>
      </c>
      <c r="R24" t="s">
        <v>1026</v>
      </c>
      <c r="S24">
        <v>113</v>
      </c>
      <c r="T24">
        <v>25</v>
      </c>
      <c r="U24">
        <v>13.37</v>
      </c>
      <c r="V24">
        <v>13.37</v>
      </c>
      <c r="W24" t="s">
        <v>14</v>
      </c>
    </row>
    <row r="25" spans="1:23" x14ac:dyDescent="0.2">
      <c r="A25" t="s">
        <v>1011</v>
      </c>
      <c r="B25">
        <v>1</v>
      </c>
      <c r="C25" t="s">
        <v>711</v>
      </c>
      <c r="D25" t="s">
        <v>1012</v>
      </c>
      <c r="E25" t="s">
        <v>14</v>
      </c>
      <c r="F25" t="s">
        <v>1013</v>
      </c>
      <c r="G25" t="s">
        <v>988</v>
      </c>
      <c r="H25" t="s">
        <v>716</v>
      </c>
      <c r="I25" s="6">
        <v>42383</v>
      </c>
      <c r="J25">
        <v>36.4</v>
      </c>
      <c r="K25" s="6">
        <v>42795</v>
      </c>
      <c r="L25">
        <v>13.57</v>
      </c>
      <c r="M25">
        <v>14</v>
      </c>
      <c r="N25">
        <v>1.1299999999999999</v>
      </c>
      <c r="O25" t="b">
        <v>0</v>
      </c>
      <c r="P25" t="s">
        <v>1014</v>
      </c>
      <c r="Q25" t="s">
        <v>1015</v>
      </c>
      <c r="R25" t="s">
        <v>1016</v>
      </c>
      <c r="S25">
        <v>102</v>
      </c>
      <c r="T25">
        <v>26</v>
      </c>
      <c r="U25">
        <v>13.57</v>
      </c>
      <c r="V25">
        <v>13.57</v>
      </c>
      <c r="W25" t="s">
        <v>14</v>
      </c>
    </row>
    <row r="26" spans="1:23" x14ac:dyDescent="0.2">
      <c r="A26" t="s">
        <v>1235</v>
      </c>
      <c r="B26">
        <v>6</v>
      </c>
      <c r="C26" t="s">
        <v>711</v>
      </c>
      <c r="D26" t="s">
        <v>190</v>
      </c>
      <c r="E26" t="s">
        <v>14</v>
      </c>
      <c r="F26" t="s">
        <v>191</v>
      </c>
      <c r="G26" t="s">
        <v>988</v>
      </c>
      <c r="H26" t="s">
        <v>716</v>
      </c>
      <c r="I26" s="6">
        <v>42480</v>
      </c>
      <c r="J26">
        <v>45.3</v>
      </c>
      <c r="K26" s="6">
        <v>42963</v>
      </c>
      <c r="L26">
        <v>15.87</v>
      </c>
      <c r="M26">
        <v>16</v>
      </c>
      <c r="N26">
        <v>1.32</v>
      </c>
      <c r="O26" t="b">
        <v>0</v>
      </c>
      <c r="P26" t="s">
        <v>1248</v>
      </c>
      <c r="Q26" t="s">
        <v>1249</v>
      </c>
      <c r="R26" t="s">
        <v>1250</v>
      </c>
      <c r="S26">
        <v>117</v>
      </c>
      <c r="T26">
        <v>28</v>
      </c>
      <c r="V26">
        <v>15.87</v>
      </c>
      <c r="W26" t="s">
        <v>14</v>
      </c>
    </row>
    <row r="27" spans="1:23" x14ac:dyDescent="0.2">
      <c r="A27" t="s">
        <v>1235</v>
      </c>
      <c r="B27">
        <v>7</v>
      </c>
      <c r="C27" t="s">
        <v>711</v>
      </c>
      <c r="D27" t="s">
        <v>194</v>
      </c>
      <c r="E27" t="s">
        <v>14</v>
      </c>
      <c r="F27" t="s">
        <v>195</v>
      </c>
      <c r="G27" t="s">
        <v>988</v>
      </c>
      <c r="H27" t="s">
        <v>716</v>
      </c>
      <c r="I27" s="6">
        <v>42480</v>
      </c>
      <c r="J27">
        <v>51.1</v>
      </c>
      <c r="K27" s="6">
        <v>42963</v>
      </c>
      <c r="L27">
        <v>15.87</v>
      </c>
      <c r="M27">
        <v>16</v>
      </c>
      <c r="N27">
        <v>1.32</v>
      </c>
      <c r="O27" t="b">
        <v>0</v>
      </c>
      <c r="P27" t="s">
        <v>1251</v>
      </c>
      <c r="Q27" s="328"/>
      <c r="V27">
        <v>15.87</v>
      </c>
      <c r="W27" t="s">
        <v>14</v>
      </c>
    </row>
    <row r="28" spans="1:23" x14ac:dyDescent="0.2">
      <c r="A28" t="s">
        <v>1235</v>
      </c>
      <c r="B28">
        <v>25</v>
      </c>
      <c r="C28" t="s">
        <v>711</v>
      </c>
      <c r="D28" t="s">
        <v>196</v>
      </c>
      <c r="E28" t="s">
        <v>14</v>
      </c>
      <c r="F28" t="s">
        <v>197</v>
      </c>
      <c r="G28" t="s">
        <v>988</v>
      </c>
      <c r="H28" t="s">
        <v>716</v>
      </c>
      <c r="I28" s="6">
        <v>42480</v>
      </c>
      <c r="J28">
        <v>49.9</v>
      </c>
      <c r="K28" s="6">
        <v>42965</v>
      </c>
      <c r="L28">
        <v>15.93</v>
      </c>
      <c r="M28">
        <v>16</v>
      </c>
      <c r="N28">
        <v>1.33</v>
      </c>
      <c r="O28" t="b">
        <v>0</v>
      </c>
      <c r="P28" t="s">
        <v>1279</v>
      </c>
      <c r="Q28" t="s">
        <v>1280</v>
      </c>
      <c r="R28" t="s">
        <v>1281</v>
      </c>
      <c r="S28">
        <v>109</v>
      </c>
      <c r="T28">
        <v>26</v>
      </c>
      <c r="V28">
        <v>15.93</v>
      </c>
      <c r="W28" t="s">
        <v>14</v>
      </c>
    </row>
    <row r="29" spans="1:23" x14ac:dyDescent="0.2">
      <c r="A29" t="s">
        <v>1389</v>
      </c>
      <c r="B29">
        <v>34</v>
      </c>
      <c r="C29" t="s">
        <v>711</v>
      </c>
      <c r="D29" t="s">
        <v>1496</v>
      </c>
      <c r="E29" t="s">
        <v>14</v>
      </c>
      <c r="F29" t="s">
        <v>1497</v>
      </c>
      <c r="G29" t="s">
        <v>988</v>
      </c>
      <c r="H29" t="s">
        <v>1304</v>
      </c>
      <c r="I29" s="6">
        <v>42647</v>
      </c>
      <c r="J29">
        <v>43.1</v>
      </c>
      <c r="K29" s="6">
        <v>43069</v>
      </c>
      <c r="L29">
        <v>14.07</v>
      </c>
      <c r="M29">
        <v>14</v>
      </c>
      <c r="P29" t="s">
        <v>1498</v>
      </c>
      <c r="Q29" s="328"/>
      <c r="V29">
        <v>14.07</v>
      </c>
      <c r="W29" t="s">
        <v>14</v>
      </c>
    </row>
    <row r="30" spans="1:23" x14ac:dyDescent="0.2">
      <c r="A30" t="s">
        <v>1389</v>
      </c>
      <c r="B30">
        <v>35</v>
      </c>
      <c r="C30" t="s">
        <v>711</v>
      </c>
      <c r="D30" t="s">
        <v>1499</v>
      </c>
      <c r="E30" t="s">
        <v>14</v>
      </c>
      <c r="F30" t="s">
        <v>1500</v>
      </c>
      <c r="G30" t="s">
        <v>988</v>
      </c>
      <c r="H30" t="s">
        <v>1313</v>
      </c>
      <c r="I30" s="6">
        <v>42647</v>
      </c>
      <c r="J30">
        <v>40.700000000000003</v>
      </c>
      <c r="K30" s="6">
        <v>43069</v>
      </c>
      <c r="L30">
        <v>14.07</v>
      </c>
      <c r="M30">
        <v>14</v>
      </c>
      <c r="P30" t="s">
        <v>1501</v>
      </c>
      <c r="V30">
        <v>14.07</v>
      </c>
      <c r="W30" t="s">
        <v>14</v>
      </c>
    </row>
    <row r="31" spans="1:23" x14ac:dyDescent="0.2">
      <c r="A31" t="s">
        <v>1389</v>
      </c>
      <c r="B31">
        <v>36</v>
      </c>
      <c r="C31" t="s">
        <v>711</v>
      </c>
      <c r="D31" t="s">
        <v>1502</v>
      </c>
      <c r="E31" t="s">
        <v>14</v>
      </c>
      <c r="F31" t="s">
        <v>1503</v>
      </c>
      <c r="G31" t="s">
        <v>988</v>
      </c>
      <c r="H31" t="s">
        <v>1304</v>
      </c>
      <c r="I31" s="6">
        <v>42647</v>
      </c>
      <c r="J31">
        <v>43.5</v>
      </c>
      <c r="K31" s="6">
        <v>43069</v>
      </c>
      <c r="L31">
        <v>14.07</v>
      </c>
      <c r="M31">
        <v>14</v>
      </c>
      <c r="P31" t="s">
        <v>1504</v>
      </c>
      <c r="V31">
        <v>14.07</v>
      </c>
      <c r="W31" t="s">
        <v>14</v>
      </c>
    </row>
    <row r="32" spans="1:23" x14ac:dyDescent="0.2">
      <c r="A32" t="s">
        <v>1389</v>
      </c>
      <c r="B32">
        <v>37</v>
      </c>
      <c r="C32" t="s">
        <v>711</v>
      </c>
      <c r="D32" t="s">
        <v>1505</v>
      </c>
      <c r="E32" t="s">
        <v>14</v>
      </c>
      <c r="F32" t="s">
        <v>1506</v>
      </c>
      <c r="G32" t="s">
        <v>988</v>
      </c>
      <c r="H32" t="s">
        <v>1304</v>
      </c>
      <c r="I32" s="6">
        <v>42647</v>
      </c>
      <c r="J32">
        <v>45.3</v>
      </c>
      <c r="K32" s="6">
        <v>43069</v>
      </c>
      <c r="L32">
        <v>14.07</v>
      </c>
      <c r="M32">
        <v>14</v>
      </c>
      <c r="P32" t="s">
        <v>1507</v>
      </c>
      <c r="V32">
        <v>14.07</v>
      </c>
      <c r="W32" t="s">
        <v>14</v>
      </c>
    </row>
    <row r="34" spans="1:23" x14ac:dyDescent="0.2">
      <c r="A34" t="s">
        <v>691</v>
      </c>
      <c r="B34" t="s">
        <v>692</v>
      </c>
      <c r="C34" t="s">
        <v>693</v>
      </c>
      <c r="D34" t="s">
        <v>59</v>
      </c>
      <c r="E34" t="s">
        <v>694</v>
      </c>
      <c r="F34" t="s">
        <v>695</v>
      </c>
      <c r="G34" t="s">
        <v>64</v>
      </c>
      <c r="H34" t="s">
        <v>63</v>
      </c>
      <c r="I34" t="s">
        <v>66</v>
      </c>
      <c r="J34" t="s">
        <v>696</v>
      </c>
      <c r="K34" t="s">
        <v>697</v>
      </c>
      <c r="L34" t="s">
        <v>698</v>
      </c>
      <c r="M34" t="s">
        <v>699</v>
      </c>
      <c r="N34" t="s">
        <v>700</v>
      </c>
      <c r="O34" t="s">
        <v>701</v>
      </c>
      <c r="P34" t="s">
        <v>702</v>
      </c>
      <c r="Q34" t="s">
        <v>703</v>
      </c>
      <c r="R34" t="s">
        <v>704</v>
      </c>
      <c r="S34" t="s">
        <v>705</v>
      </c>
      <c r="T34" t="s">
        <v>706</v>
      </c>
      <c r="U34" t="s">
        <v>707</v>
      </c>
      <c r="V34" t="s">
        <v>708</v>
      </c>
      <c r="W34" t="s">
        <v>709</v>
      </c>
    </row>
    <row r="35" spans="1:23" x14ac:dyDescent="0.2">
      <c r="A35" t="s">
        <v>1011</v>
      </c>
      <c r="B35">
        <v>4</v>
      </c>
      <c r="C35" t="s">
        <v>711</v>
      </c>
      <c r="D35" t="s">
        <v>1027</v>
      </c>
      <c r="E35" t="s">
        <v>14</v>
      </c>
      <c r="F35" t="s">
        <v>1028</v>
      </c>
      <c r="G35" t="s">
        <v>988</v>
      </c>
      <c r="H35" t="s">
        <v>605</v>
      </c>
      <c r="I35" s="6">
        <v>42362</v>
      </c>
      <c r="J35">
        <v>41.2</v>
      </c>
      <c r="K35" s="6">
        <v>42795</v>
      </c>
      <c r="L35">
        <v>14.23</v>
      </c>
      <c r="M35">
        <v>14</v>
      </c>
      <c r="N35">
        <v>1.19</v>
      </c>
      <c r="O35" t="b">
        <v>0</v>
      </c>
      <c r="P35" t="s">
        <v>1029</v>
      </c>
      <c r="Q35" t="s">
        <v>1015</v>
      </c>
      <c r="R35" t="s">
        <v>1016</v>
      </c>
      <c r="S35">
        <v>130</v>
      </c>
      <c r="T35">
        <v>28</v>
      </c>
      <c r="U35">
        <v>14.23</v>
      </c>
      <c r="V35">
        <v>14.23</v>
      </c>
      <c r="W35" t="s">
        <v>14</v>
      </c>
    </row>
    <row r="36" spans="1:23" x14ac:dyDescent="0.2">
      <c r="A36" t="s">
        <v>1011</v>
      </c>
      <c r="B36">
        <v>5</v>
      </c>
      <c r="C36" t="s">
        <v>711</v>
      </c>
      <c r="D36" t="s">
        <v>1030</v>
      </c>
      <c r="E36" t="s">
        <v>14</v>
      </c>
      <c r="F36" t="s">
        <v>1031</v>
      </c>
      <c r="G36" t="s">
        <v>988</v>
      </c>
      <c r="H36" t="s">
        <v>605</v>
      </c>
      <c r="I36" s="6">
        <v>42362</v>
      </c>
      <c r="J36">
        <v>34.5</v>
      </c>
      <c r="K36" s="6">
        <v>42795</v>
      </c>
      <c r="L36">
        <v>14.23</v>
      </c>
      <c r="M36">
        <v>14</v>
      </c>
      <c r="N36">
        <v>1.19</v>
      </c>
      <c r="O36" t="b">
        <v>0</v>
      </c>
      <c r="P36" t="s">
        <v>1032</v>
      </c>
      <c r="Q36" t="s">
        <v>1033</v>
      </c>
      <c r="R36" t="s">
        <v>1034</v>
      </c>
      <c r="S36">
        <v>102</v>
      </c>
      <c r="T36">
        <v>26</v>
      </c>
      <c r="U36">
        <v>14.23</v>
      </c>
      <c r="V36">
        <v>14.23</v>
      </c>
      <c r="W36" t="s">
        <v>14</v>
      </c>
    </row>
    <row r="37" spans="1:23" x14ac:dyDescent="0.2">
      <c r="A37" t="s">
        <v>1011</v>
      </c>
      <c r="B37">
        <v>11</v>
      </c>
      <c r="C37" t="s">
        <v>711</v>
      </c>
      <c r="D37" t="s">
        <v>1060</v>
      </c>
      <c r="E37" t="s">
        <v>14</v>
      </c>
      <c r="F37" t="s">
        <v>1061</v>
      </c>
      <c r="G37" t="s">
        <v>988</v>
      </c>
      <c r="H37" t="s">
        <v>605</v>
      </c>
      <c r="I37" s="6">
        <v>42362</v>
      </c>
      <c r="J37">
        <v>38.799999999999997</v>
      </c>
      <c r="K37" s="6">
        <v>42808</v>
      </c>
      <c r="L37">
        <v>14.67</v>
      </c>
      <c r="M37">
        <v>15</v>
      </c>
      <c r="N37">
        <v>1.22</v>
      </c>
      <c r="O37" t="b">
        <v>0</v>
      </c>
      <c r="P37" t="s">
        <v>1062</v>
      </c>
      <c r="Q37" t="s">
        <v>1063</v>
      </c>
      <c r="R37" t="s">
        <v>1064</v>
      </c>
      <c r="S37">
        <v>104</v>
      </c>
      <c r="T37">
        <v>27</v>
      </c>
      <c r="U37">
        <v>14.67</v>
      </c>
      <c r="V37">
        <v>14.67</v>
      </c>
      <c r="W37" t="s">
        <v>14</v>
      </c>
    </row>
    <row r="38" spans="1:23" x14ac:dyDescent="0.2">
      <c r="A38" t="s">
        <v>1011</v>
      </c>
      <c r="B38">
        <v>12</v>
      </c>
      <c r="C38" t="s">
        <v>711</v>
      </c>
      <c r="D38" t="s">
        <v>1065</v>
      </c>
      <c r="E38" t="s">
        <v>14</v>
      </c>
      <c r="F38" t="s">
        <v>1066</v>
      </c>
      <c r="G38" t="s">
        <v>988</v>
      </c>
      <c r="H38" t="s">
        <v>605</v>
      </c>
      <c r="I38" s="6">
        <v>42362</v>
      </c>
      <c r="J38">
        <v>39.799999999999997</v>
      </c>
      <c r="K38" s="6">
        <v>42808</v>
      </c>
      <c r="L38">
        <v>14.67</v>
      </c>
      <c r="M38">
        <v>15</v>
      </c>
      <c r="N38">
        <v>1.22</v>
      </c>
      <c r="O38" t="b">
        <v>0</v>
      </c>
      <c r="P38" t="s">
        <v>1067</v>
      </c>
      <c r="Q38" t="s">
        <v>1068</v>
      </c>
      <c r="R38" t="s">
        <v>1069</v>
      </c>
      <c r="S38">
        <v>110</v>
      </c>
      <c r="T38">
        <v>28</v>
      </c>
      <c r="V38">
        <v>14.67</v>
      </c>
      <c r="W38" t="s">
        <v>14</v>
      </c>
    </row>
    <row r="39" spans="1:23" x14ac:dyDescent="0.2">
      <c r="A39" t="s">
        <v>1011</v>
      </c>
      <c r="B39">
        <v>13</v>
      </c>
      <c r="C39" t="s">
        <v>711</v>
      </c>
      <c r="D39" t="s">
        <v>1070</v>
      </c>
      <c r="E39" t="s">
        <v>14</v>
      </c>
      <c r="F39" t="s">
        <v>1071</v>
      </c>
      <c r="G39" t="s">
        <v>988</v>
      </c>
      <c r="H39" t="s">
        <v>605</v>
      </c>
      <c r="I39" s="6">
        <v>42362</v>
      </c>
      <c r="J39">
        <v>39.700000000000003</v>
      </c>
      <c r="K39" s="6">
        <v>42808</v>
      </c>
      <c r="L39">
        <v>14.67</v>
      </c>
      <c r="M39">
        <v>15</v>
      </c>
      <c r="N39">
        <v>1.22</v>
      </c>
      <c r="O39" t="b">
        <v>0</v>
      </c>
      <c r="P39" t="s">
        <v>1072</v>
      </c>
      <c r="Q39" t="s">
        <v>1073</v>
      </c>
      <c r="R39" t="s">
        <v>1074</v>
      </c>
      <c r="S39">
        <v>97</v>
      </c>
      <c r="T39">
        <v>27</v>
      </c>
      <c r="V39">
        <v>14.67</v>
      </c>
      <c r="W39" t="s">
        <v>14</v>
      </c>
    </row>
    <row r="40" spans="1:23" x14ac:dyDescent="0.2">
      <c r="A40" t="s">
        <v>1011</v>
      </c>
      <c r="B40">
        <v>14</v>
      </c>
      <c r="C40" t="s">
        <v>711</v>
      </c>
      <c r="D40" t="s">
        <v>1075</v>
      </c>
      <c r="E40" t="s">
        <v>14</v>
      </c>
      <c r="F40" t="s">
        <v>1076</v>
      </c>
      <c r="G40" t="s">
        <v>988</v>
      </c>
      <c r="H40" t="s">
        <v>605</v>
      </c>
      <c r="I40" s="6">
        <v>42362</v>
      </c>
      <c r="J40">
        <v>32.799999999999997</v>
      </c>
      <c r="K40" s="6">
        <v>42808</v>
      </c>
      <c r="L40">
        <v>14.67</v>
      </c>
      <c r="M40">
        <v>15</v>
      </c>
      <c r="N40">
        <v>1.22</v>
      </c>
      <c r="O40" t="b">
        <v>0</v>
      </c>
      <c r="P40" t="s">
        <v>1077</v>
      </c>
      <c r="Q40" t="s">
        <v>1078</v>
      </c>
      <c r="R40" t="s">
        <v>1079</v>
      </c>
      <c r="S40">
        <v>104</v>
      </c>
      <c r="T40">
        <v>26</v>
      </c>
      <c r="V40">
        <v>14.67</v>
      </c>
      <c r="W40" t="s">
        <v>14</v>
      </c>
    </row>
    <row r="41" spans="1:23" x14ac:dyDescent="0.2">
      <c r="A41" t="s">
        <v>1011</v>
      </c>
      <c r="B41">
        <v>15</v>
      </c>
      <c r="C41" t="s">
        <v>711</v>
      </c>
      <c r="D41" t="s">
        <v>1080</v>
      </c>
      <c r="E41" t="s">
        <v>14</v>
      </c>
      <c r="F41" t="s">
        <v>1081</v>
      </c>
      <c r="G41" t="s">
        <v>988</v>
      </c>
      <c r="H41" t="s">
        <v>605</v>
      </c>
      <c r="I41" s="6">
        <v>42362</v>
      </c>
      <c r="J41">
        <v>31.9</v>
      </c>
      <c r="K41" s="6">
        <v>42809</v>
      </c>
      <c r="L41">
        <v>14.7</v>
      </c>
      <c r="M41">
        <v>15</v>
      </c>
      <c r="N41">
        <v>1.23</v>
      </c>
      <c r="O41" t="b">
        <v>0</v>
      </c>
      <c r="P41" t="s">
        <v>1082</v>
      </c>
      <c r="Q41" t="s">
        <v>1083</v>
      </c>
      <c r="R41" t="s">
        <v>1084</v>
      </c>
      <c r="S41">
        <v>113</v>
      </c>
      <c r="T41">
        <v>27</v>
      </c>
      <c r="V41">
        <v>14.7</v>
      </c>
      <c r="W41" t="s">
        <v>14</v>
      </c>
    </row>
    <row r="42" spans="1:23" x14ac:dyDescent="0.2">
      <c r="A42" t="s">
        <v>1235</v>
      </c>
      <c r="B42">
        <v>1</v>
      </c>
      <c r="C42" t="s">
        <v>711</v>
      </c>
      <c r="D42" t="s">
        <v>173</v>
      </c>
      <c r="E42" t="s">
        <v>14</v>
      </c>
      <c r="F42" t="s">
        <v>174</v>
      </c>
      <c r="G42" t="s">
        <v>988</v>
      </c>
      <c r="H42" t="s">
        <v>605</v>
      </c>
      <c r="I42" s="6">
        <v>42465</v>
      </c>
      <c r="J42">
        <v>56.2</v>
      </c>
      <c r="K42" t="s">
        <v>1236</v>
      </c>
      <c r="M42">
        <v>0</v>
      </c>
      <c r="N42" t="e">
        <v>#VALUE!</v>
      </c>
      <c r="P42" t="s">
        <v>1237</v>
      </c>
      <c r="V42" t="e">
        <v>#VALUE!</v>
      </c>
      <c r="W42" t="s">
        <v>14</v>
      </c>
    </row>
    <row r="43" spans="1:23" x14ac:dyDescent="0.2">
      <c r="A43" t="s">
        <v>1235</v>
      </c>
      <c r="B43">
        <v>2</v>
      </c>
      <c r="C43" t="s">
        <v>711</v>
      </c>
      <c r="D43" t="s">
        <v>178</v>
      </c>
      <c r="E43" t="s">
        <v>14</v>
      </c>
      <c r="F43" t="s">
        <v>179</v>
      </c>
      <c r="G43" t="s">
        <v>988</v>
      </c>
      <c r="H43" t="s">
        <v>605</v>
      </c>
      <c r="I43" s="6">
        <v>42465</v>
      </c>
      <c r="J43">
        <v>52.6</v>
      </c>
      <c r="K43" s="6">
        <v>42963</v>
      </c>
      <c r="L43">
        <v>16.37</v>
      </c>
      <c r="M43">
        <v>16</v>
      </c>
      <c r="N43">
        <v>1.36</v>
      </c>
      <c r="O43" t="b">
        <v>1</v>
      </c>
      <c r="P43" t="s">
        <v>1238</v>
      </c>
      <c r="Q43" t="s">
        <v>1239</v>
      </c>
      <c r="R43" t="s">
        <v>1240</v>
      </c>
      <c r="S43">
        <v>114</v>
      </c>
      <c r="T43">
        <v>27</v>
      </c>
      <c r="V43">
        <v>16.37</v>
      </c>
      <c r="W43" t="s">
        <v>14</v>
      </c>
    </row>
    <row r="44" spans="1:23" x14ac:dyDescent="0.2">
      <c r="A44" t="s">
        <v>1235</v>
      </c>
      <c r="B44">
        <v>23</v>
      </c>
      <c r="C44" t="s">
        <v>711</v>
      </c>
      <c r="D44" t="s">
        <v>168</v>
      </c>
      <c r="E44" t="s">
        <v>14</v>
      </c>
      <c r="F44" t="s">
        <v>169</v>
      </c>
      <c r="G44" t="s">
        <v>988</v>
      </c>
      <c r="H44" t="s">
        <v>605</v>
      </c>
      <c r="I44" s="6">
        <v>42465</v>
      </c>
      <c r="J44">
        <v>49.3</v>
      </c>
      <c r="K44" s="6">
        <v>42965</v>
      </c>
      <c r="L44">
        <v>16.43</v>
      </c>
      <c r="M44">
        <v>16</v>
      </c>
      <c r="N44">
        <v>1.37</v>
      </c>
      <c r="O44" t="b">
        <v>1</v>
      </c>
      <c r="P44" t="s">
        <v>1275</v>
      </c>
      <c r="V44">
        <v>16.43</v>
      </c>
      <c r="W44" t="s">
        <v>14</v>
      </c>
    </row>
    <row r="49" spans="1:23" x14ac:dyDescent="0.2">
      <c r="A49" t="s">
        <v>985</v>
      </c>
      <c r="B49">
        <v>4</v>
      </c>
      <c r="C49" t="s">
        <v>711</v>
      </c>
      <c r="D49" t="s">
        <v>1002</v>
      </c>
      <c r="E49" t="s">
        <v>713</v>
      </c>
      <c r="F49" t="s">
        <v>1003</v>
      </c>
      <c r="G49" t="s">
        <v>988</v>
      </c>
      <c r="H49" t="s">
        <v>716</v>
      </c>
      <c r="I49" s="6">
        <v>42122</v>
      </c>
      <c r="J49">
        <v>28</v>
      </c>
      <c r="K49" s="6">
        <v>42749</v>
      </c>
      <c r="L49">
        <v>20.53</v>
      </c>
      <c r="M49">
        <v>21</v>
      </c>
      <c r="N49">
        <v>1.71</v>
      </c>
      <c r="O49" t="b">
        <v>1</v>
      </c>
      <c r="P49" t="s">
        <v>1004</v>
      </c>
      <c r="Q49" t="s">
        <v>1005</v>
      </c>
      <c r="R49" t="s">
        <v>1006</v>
      </c>
      <c r="S49">
        <v>111</v>
      </c>
      <c r="T49">
        <v>27</v>
      </c>
      <c r="U49">
        <v>20.53</v>
      </c>
      <c r="V49">
        <v>20.53</v>
      </c>
      <c r="W49" t="s">
        <v>713</v>
      </c>
    </row>
    <row r="50" spans="1:23" x14ac:dyDescent="0.2">
      <c r="A50" t="s">
        <v>1389</v>
      </c>
      <c r="B50">
        <v>31</v>
      </c>
      <c r="C50" t="s">
        <v>711</v>
      </c>
      <c r="D50" t="s">
        <v>1487</v>
      </c>
      <c r="E50" t="s">
        <v>713</v>
      </c>
      <c r="F50" t="s">
        <v>1488</v>
      </c>
      <c r="G50" t="s">
        <v>988</v>
      </c>
      <c r="H50" t="s">
        <v>1304</v>
      </c>
      <c r="I50" s="6">
        <v>42480</v>
      </c>
      <c r="J50">
        <v>29.2</v>
      </c>
      <c r="K50" s="6">
        <v>43055</v>
      </c>
      <c r="L50">
        <v>19.170000000000002</v>
      </c>
      <c r="M50">
        <v>19</v>
      </c>
      <c r="P50" t="s">
        <v>1489</v>
      </c>
      <c r="V50">
        <v>19.170000000000002</v>
      </c>
      <c r="W50" t="s">
        <v>713</v>
      </c>
    </row>
    <row r="52" spans="1:23" x14ac:dyDescent="0.2">
      <c r="A52" t="s">
        <v>985</v>
      </c>
      <c r="B52">
        <v>1</v>
      </c>
      <c r="C52" t="s">
        <v>711</v>
      </c>
      <c r="D52" t="s">
        <v>986</v>
      </c>
      <c r="E52" t="s">
        <v>713</v>
      </c>
      <c r="F52" t="s">
        <v>987</v>
      </c>
      <c r="G52" t="s">
        <v>988</v>
      </c>
      <c r="H52" t="s">
        <v>605</v>
      </c>
      <c r="I52" s="6">
        <v>42122</v>
      </c>
      <c r="J52">
        <v>28.4</v>
      </c>
      <c r="K52" s="6">
        <v>42749</v>
      </c>
      <c r="L52">
        <v>20.53</v>
      </c>
      <c r="M52">
        <v>21</v>
      </c>
      <c r="N52">
        <v>1.71</v>
      </c>
      <c r="O52" t="b">
        <v>1</v>
      </c>
      <c r="P52" t="s">
        <v>989</v>
      </c>
      <c r="Q52" t="s">
        <v>990</v>
      </c>
      <c r="R52" t="s">
        <v>991</v>
      </c>
      <c r="S52">
        <v>105</v>
      </c>
      <c r="T52">
        <v>27</v>
      </c>
      <c r="U52">
        <v>20.53</v>
      </c>
      <c r="V52">
        <v>20.53</v>
      </c>
      <c r="W52" t="s">
        <v>713</v>
      </c>
    </row>
    <row r="53" spans="1:23" x14ac:dyDescent="0.2">
      <c r="A53" t="s">
        <v>985</v>
      </c>
      <c r="B53">
        <v>2</v>
      </c>
      <c r="C53" t="s">
        <v>711</v>
      </c>
      <c r="D53" t="s">
        <v>992</v>
      </c>
      <c r="E53" t="s">
        <v>713</v>
      </c>
      <c r="F53" t="s">
        <v>993</v>
      </c>
      <c r="G53" t="s">
        <v>988</v>
      </c>
      <c r="H53" t="s">
        <v>605</v>
      </c>
      <c r="I53" s="6">
        <v>42227</v>
      </c>
      <c r="J53">
        <v>31</v>
      </c>
      <c r="K53" s="6">
        <v>42749</v>
      </c>
      <c r="L53">
        <v>17.100000000000001</v>
      </c>
      <c r="M53">
        <v>17</v>
      </c>
      <c r="N53">
        <v>1.43</v>
      </c>
      <c r="O53" t="b">
        <v>1</v>
      </c>
      <c r="P53" t="s">
        <v>994</v>
      </c>
      <c r="Q53" t="s">
        <v>995</v>
      </c>
      <c r="R53" t="s">
        <v>996</v>
      </c>
      <c r="S53">
        <v>107</v>
      </c>
      <c r="T53">
        <v>26</v>
      </c>
      <c r="U53">
        <v>17.100000000000001</v>
      </c>
      <c r="V53">
        <v>17.100000000000001</v>
      </c>
      <c r="W53" t="s">
        <v>713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A222"/>
  <sheetViews>
    <sheetView topLeftCell="A61" workbookViewId="0">
      <selection activeCell="V44" sqref="V44"/>
    </sheetView>
  </sheetViews>
  <sheetFormatPr baseColWidth="10" defaultColWidth="8.83203125" defaultRowHeight="15" x14ac:dyDescent="0.2"/>
  <cols>
    <col min="2" max="2" width="14.83203125" customWidth="1"/>
    <col min="3" max="3" width="39.83203125" customWidth="1"/>
    <col min="4" max="4" width="14.33203125" customWidth="1"/>
    <col min="5" max="5" width="15.83203125" customWidth="1"/>
    <col min="6" max="6" width="19.5" customWidth="1"/>
    <col min="7" max="7" width="10.5" customWidth="1"/>
    <col min="8" max="8" width="19.5" style="119" customWidth="1"/>
    <col min="9" max="9" width="15.33203125" customWidth="1"/>
    <col min="10" max="10" width="16.5" customWidth="1"/>
    <col min="11" max="11" width="20.83203125" customWidth="1"/>
    <col min="12" max="12" width="16.5" customWidth="1"/>
    <col min="13" max="14" width="21" customWidth="1"/>
    <col min="15" max="15" width="33.5" customWidth="1"/>
    <col min="16" max="16" width="17.6640625" customWidth="1"/>
    <col min="26" max="26" width="17.33203125" customWidth="1"/>
  </cols>
  <sheetData>
    <row r="1" spans="1:27" ht="15" customHeight="1" x14ac:dyDescent="0.2">
      <c r="A1" s="170" t="s">
        <v>1565</v>
      </c>
      <c r="B1" s="170" t="s">
        <v>1566</v>
      </c>
      <c r="C1" s="170" t="s">
        <v>1567</v>
      </c>
      <c r="D1" s="170" t="s">
        <v>1568</v>
      </c>
      <c r="E1" s="170" t="s">
        <v>60</v>
      </c>
      <c r="F1" s="170" t="s">
        <v>1569</v>
      </c>
      <c r="G1" s="14" t="s">
        <v>63</v>
      </c>
      <c r="H1" s="170" t="s">
        <v>64</v>
      </c>
      <c r="I1" s="170" t="s">
        <v>66</v>
      </c>
      <c r="J1" s="170" t="s">
        <v>1570</v>
      </c>
      <c r="K1" s="170" t="s">
        <v>1571</v>
      </c>
      <c r="L1" s="170" t="s">
        <v>1572</v>
      </c>
      <c r="M1" s="170" t="s">
        <v>1573</v>
      </c>
      <c r="N1" s="170" t="s">
        <v>71</v>
      </c>
      <c r="O1" s="170" t="s">
        <v>1574</v>
      </c>
      <c r="P1" s="248" t="s">
        <v>1575</v>
      </c>
      <c r="R1" t="s">
        <v>1576</v>
      </c>
      <c r="S1" t="s">
        <v>1577</v>
      </c>
      <c r="T1" t="s">
        <v>1578</v>
      </c>
      <c r="U1" t="s">
        <v>1579</v>
      </c>
      <c r="V1" t="s">
        <v>1580</v>
      </c>
      <c r="W1" t="s">
        <v>1581</v>
      </c>
      <c r="X1" t="s">
        <v>1582</v>
      </c>
      <c r="Z1" s="168"/>
    </row>
    <row r="2" spans="1:27" ht="19" x14ac:dyDescent="0.25">
      <c r="A2" s="173">
        <v>1</v>
      </c>
      <c r="B2" s="173">
        <v>10</v>
      </c>
      <c r="C2" s="173">
        <v>200302</v>
      </c>
      <c r="D2" s="183" t="s">
        <v>1583</v>
      </c>
      <c r="E2" s="173" t="s">
        <v>1584</v>
      </c>
      <c r="F2" s="173">
        <v>1206111</v>
      </c>
      <c r="G2" s="215" t="s">
        <v>15</v>
      </c>
      <c r="H2" s="244" t="s">
        <v>55</v>
      </c>
      <c r="I2" s="226">
        <v>43375</v>
      </c>
      <c r="J2" s="244">
        <v>18</v>
      </c>
      <c r="K2" s="353">
        <v>43878</v>
      </c>
      <c r="L2" s="382">
        <v>44005</v>
      </c>
      <c r="M2" s="392">
        <f t="shared" ref="M2:M24" si="0">_xlfn.DAYS(L2,I2)/30</f>
        <v>21</v>
      </c>
      <c r="N2" s="392">
        <f t="shared" ref="N2:N33" si="1">_xlfn.DAYS(K2,I2)/30</f>
        <v>16.766666666666666</v>
      </c>
      <c r="O2" s="353"/>
      <c r="P2" s="408" t="s">
        <v>1585</v>
      </c>
      <c r="Q2" s="162" t="s">
        <v>53</v>
      </c>
      <c r="Y2" s="1"/>
      <c r="Z2" s="305"/>
      <c r="AA2" s="1"/>
    </row>
    <row r="3" spans="1:27" ht="19" x14ac:dyDescent="0.25">
      <c r="A3" s="173">
        <v>2</v>
      </c>
      <c r="B3" s="173">
        <v>11</v>
      </c>
      <c r="C3" s="173">
        <v>200302</v>
      </c>
      <c r="D3" s="183" t="s">
        <v>1583</v>
      </c>
      <c r="E3" s="173" t="s">
        <v>1586</v>
      </c>
      <c r="F3" s="173">
        <v>1206111</v>
      </c>
      <c r="G3" s="212" t="s">
        <v>15</v>
      </c>
      <c r="H3" s="174" t="s">
        <v>55</v>
      </c>
      <c r="I3" s="223">
        <v>43375</v>
      </c>
      <c r="J3" s="174">
        <v>18</v>
      </c>
      <c r="K3" s="350">
        <v>43878</v>
      </c>
      <c r="L3" s="376">
        <v>44006</v>
      </c>
      <c r="M3" s="399">
        <f t="shared" si="0"/>
        <v>21.033333333333335</v>
      </c>
      <c r="N3" s="395">
        <f t="shared" si="1"/>
        <v>16.766666666666666</v>
      </c>
      <c r="O3" s="405"/>
      <c r="P3" s="408" t="s">
        <v>1585</v>
      </c>
      <c r="Q3" s="163" t="s">
        <v>24</v>
      </c>
      <c r="Y3" s="305"/>
      <c r="Z3" s="1"/>
      <c r="AA3" s="305"/>
    </row>
    <row r="4" spans="1:27" ht="17" x14ac:dyDescent="0.2">
      <c r="A4" s="173">
        <v>3</v>
      </c>
      <c r="B4" s="173">
        <v>12</v>
      </c>
      <c r="C4" s="173">
        <v>200302</v>
      </c>
      <c r="D4" s="183" t="s">
        <v>1583</v>
      </c>
      <c r="E4" s="173" t="s">
        <v>1587</v>
      </c>
      <c r="F4" s="173">
        <v>1206111</v>
      </c>
      <c r="G4" s="212" t="s">
        <v>15</v>
      </c>
      <c r="H4" s="174" t="s">
        <v>55</v>
      </c>
      <c r="I4" s="223">
        <v>43375</v>
      </c>
      <c r="J4" s="174">
        <v>18</v>
      </c>
      <c r="K4" s="350">
        <v>43878</v>
      </c>
      <c r="L4" s="376">
        <v>44006</v>
      </c>
      <c r="M4" s="399">
        <f t="shared" si="0"/>
        <v>21.033333333333335</v>
      </c>
      <c r="N4" s="395">
        <f t="shared" si="1"/>
        <v>16.766666666666666</v>
      </c>
      <c r="O4" s="405"/>
      <c r="P4" s="408" t="s">
        <v>1585</v>
      </c>
      <c r="Q4" s="164" t="s">
        <v>40</v>
      </c>
      <c r="Y4" s="168"/>
      <c r="Z4" s="168"/>
      <c r="AA4" s="168"/>
    </row>
    <row r="5" spans="1:27" ht="17" x14ac:dyDescent="0.2">
      <c r="A5" s="175">
        <v>4</v>
      </c>
      <c r="B5" s="175">
        <v>14</v>
      </c>
      <c r="C5" s="175">
        <v>200331</v>
      </c>
      <c r="D5" s="184" t="s">
        <v>1583</v>
      </c>
      <c r="E5" s="175" t="s">
        <v>1588</v>
      </c>
      <c r="F5" s="175">
        <v>1198654</v>
      </c>
      <c r="G5" s="213" t="s">
        <v>15</v>
      </c>
      <c r="H5" s="176" t="s">
        <v>52</v>
      </c>
      <c r="I5" s="222">
        <v>43355</v>
      </c>
      <c r="J5" s="176">
        <v>19</v>
      </c>
      <c r="K5" s="349">
        <v>43907</v>
      </c>
      <c r="L5" s="349">
        <v>43976</v>
      </c>
      <c r="M5" s="396">
        <f t="shared" si="0"/>
        <v>20.7</v>
      </c>
      <c r="N5" s="396">
        <f t="shared" si="1"/>
        <v>18.399999999999999</v>
      </c>
      <c r="O5" s="349"/>
      <c r="P5" s="408" t="s">
        <v>1585</v>
      </c>
      <c r="Q5" s="165" t="s">
        <v>48</v>
      </c>
      <c r="Y5" s="1"/>
      <c r="Z5" s="1"/>
      <c r="AA5" s="1"/>
    </row>
    <row r="6" spans="1:27" ht="17" x14ac:dyDescent="0.2">
      <c r="A6" s="175">
        <v>5</v>
      </c>
      <c r="B6" s="175">
        <v>15</v>
      </c>
      <c r="C6" s="175">
        <v>200331</v>
      </c>
      <c r="D6" s="184" t="s">
        <v>1583</v>
      </c>
      <c r="E6" s="175" t="s">
        <v>1589</v>
      </c>
      <c r="F6" s="175">
        <v>1198654</v>
      </c>
      <c r="G6" s="213" t="s">
        <v>15</v>
      </c>
      <c r="H6" s="176" t="s">
        <v>52</v>
      </c>
      <c r="I6" s="222">
        <v>43355</v>
      </c>
      <c r="J6" s="176">
        <v>19</v>
      </c>
      <c r="K6" s="349">
        <v>43907</v>
      </c>
      <c r="L6" s="349">
        <v>43976</v>
      </c>
      <c r="M6" s="396">
        <f t="shared" si="0"/>
        <v>20.7</v>
      </c>
      <c r="N6" s="396">
        <f t="shared" si="1"/>
        <v>18.399999999999999</v>
      </c>
      <c r="O6" s="349"/>
      <c r="P6" s="408" t="s">
        <v>1585</v>
      </c>
      <c r="Q6" s="166" t="s">
        <v>54</v>
      </c>
      <c r="Y6" s="1"/>
      <c r="Z6" s="1"/>
      <c r="AA6" s="1"/>
    </row>
    <row r="7" spans="1:27" ht="17" x14ac:dyDescent="0.2">
      <c r="A7" s="175">
        <v>6</v>
      </c>
      <c r="B7" s="175">
        <v>16</v>
      </c>
      <c r="C7" s="175">
        <v>200331</v>
      </c>
      <c r="D7" s="184" t="s">
        <v>1583</v>
      </c>
      <c r="E7" s="175" t="s">
        <v>1590</v>
      </c>
      <c r="F7" s="175">
        <v>1213232</v>
      </c>
      <c r="G7" s="213" t="s">
        <v>15</v>
      </c>
      <c r="H7" s="176" t="s">
        <v>52</v>
      </c>
      <c r="I7" s="222">
        <v>43410</v>
      </c>
      <c r="J7" s="176">
        <v>17</v>
      </c>
      <c r="K7" s="349">
        <v>43907</v>
      </c>
      <c r="L7" s="349">
        <v>43976</v>
      </c>
      <c r="M7" s="396">
        <f t="shared" si="0"/>
        <v>18.866666666666667</v>
      </c>
      <c r="N7" s="396">
        <f t="shared" si="1"/>
        <v>16.566666666666666</v>
      </c>
      <c r="O7" s="349"/>
      <c r="P7" s="408" t="s">
        <v>1585</v>
      </c>
      <c r="Q7" s="188" t="s">
        <v>52</v>
      </c>
      <c r="Y7" s="1"/>
      <c r="Z7" s="1"/>
      <c r="AA7" s="1"/>
    </row>
    <row r="8" spans="1:27" ht="17" x14ac:dyDescent="0.2">
      <c r="A8" s="175">
        <v>7</v>
      </c>
      <c r="B8" s="175">
        <v>17</v>
      </c>
      <c r="C8" s="175">
        <v>200331</v>
      </c>
      <c r="D8" s="184" t="s">
        <v>1583</v>
      </c>
      <c r="E8" s="175" t="s">
        <v>1591</v>
      </c>
      <c r="F8" s="175">
        <v>1213232</v>
      </c>
      <c r="G8" s="213" t="s">
        <v>17</v>
      </c>
      <c r="H8" s="176" t="s">
        <v>52</v>
      </c>
      <c r="I8" s="222">
        <v>43355</v>
      </c>
      <c r="J8" s="176">
        <v>19</v>
      </c>
      <c r="K8" s="349">
        <v>43907</v>
      </c>
      <c r="L8" s="349">
        <v>43976</v>
      </c>
      <c r="M8" s="396">
        <f t="shared" si="0"/>
        <v>20.7</v>
      </c>
      <c r="N8" s="396">
        <f t="shared" si="1"/>
        <v>18.399999999999999</v>
      </c>
      <c r="O8" s="349"/>
      <c r="P8" s="408" t="s">
        <v>1585</v>
      </c>
      <c r="Q8" s="187" t="s">
        <v>55</v>
      </c>
      <c r="Y8" s="1"/>
      <c r="Z8" s="1"/>
      <c r="AA8" s="1"/>
    </row>
    <row r="9" spans="1:27" ht="17" x14ac:dyDescent="0.2">
      <c r="A9" s="175">
        <v>8</v>
      </c>
      <c r="B9" s="175">
        <v>18</v>
      </c>
      <c r="C9" s="175">
        <v>200331</v>
      </c>
      <c r="D9" s="184" t="s">
        <v>1583</v>
      </c>
      <c r="E9" s="175" t="s">
        <v>1592</v>
      </c>
      <c r="F9" s="175">
        <v>1275949</v>
      </c>
      <c r="G9" s="213" t="s">
        <v>15</v>
      </c>
      <c r="H9" s="176" t="s">
        <v>52</v>
      </c>
      <c r="I9" s="222">
        <v>43355</v>
      </c>
      <c r="J9" s="176">
        <v>19</v>
      </c>
      <c r="K9" s="349">
        <v>43907</v>
      </c>
      <c r="L9" s="349">
        <v>43976</v>
      </c>
      <c r="M9" s="396">
        <f t="shared" si="0"/>
        <v>20.7</v>
      </c>
      <c r="N9" s="396">
        <f t="shared" si="1"/>
        <v>18.399999999999999</v>
      </c>
      <c r="O9" s="349"/>
      <c r="P9" s="408" t="s">
        <v>1585</v>
      </c>
      <c r="Q9" s="375" t="s">
        <v>56</v>
      </c>
      <c r="Y9" s="1"/>
      <c r="Z9" s="1"/>
      <c r="AA9" s="1"/>
    </row>
    <row r="10" spans="1:27" ht="17" x14ac:dyDescent="0.2">
      <c r="A10" s="175">
        <v>9</v>
      </c>
      <c r="B10" s="175">
        <v>19</v>
      </c>
      <c r="C10" s="175">
        <v>200331</v>
      </c>
      <c r="D10" s="184" t="s">
        <v>1583</v>
      </c>
      <c r="E10" s="175" t="s">
        <v>1593</v>
      </c>
      <c r="F10" s="175">
        <v>275954</v>
      </c>
      <c r="G10" s="213" t="s">
        <v>15</v>
      </c>
      <c r="H10" s="176" t="s">
        <v>52</v>
      </c>
      <c r="I10" s="222">
        <v>43355</v>
      </c>
      <c r="J10" s="176">
        <v>19</v>
      </c>
      <c r="K10" s="349">
        <v>43907</v>
      </c>
      <c r="L10" s="349">
        <v>43976</v>
      </c>
      <c r="M10" s="396">
        <f t="shared" si="0"/>
        <v>20.7</v>
      </c>
      <c r="N10" s="396">
        <f t="shared" si="1"/>
        <v>18.399999999999999</v>
      </c>
      <c r="O10" s="349"/>
      <c r="P10" s="408" t="s">
        <v>1585</v>
      </c>
      <c r="Q10" s="394" t="s">
        <v>57</v>
      </c>
      <c r="Y10" s="168"/>
      <c r="Z10" s="406"/>
      <c r="AA10" s="168"/>
    </row>
    <row r="11" spans="1:27" ht="16" x14ac:dyDescent="0.2">
      <c r="A11" s="180"/>
      <c r="B11" s="180"/>
      <c r="C11" s="180"/>
      <c r="D11" s="180"/>
      <c r="E11" s="180"/>
      <c r="F11" s="180"/>
      <c r="G11" s="214"/>
      <c r="H11" s="181"/>
      <c r="I11" s="201"/>
      <c r="J11" s="181"/>
      <c r="K11" s="214"/>
      <c r="L11" s="181"/>
      <c r="M11" s="398">
        <f t="shared" si="0"/>
        <v>0</v>
      </c>
      <c r="N11" s="398">
        <f t="shared" si="1"/>
        <v>0</v>
      </c>
      <c r="O11" s="214"/>
      <c r="P11" s="409"/>
      <c r="Y11" s="1"/>
      <c r="Z11" s="1"/>
      <c r="AA11" s="1"/>
    </row>
    <row r="12" spans="1:27" ht="17" x14ac:dyDescent="0.2">
      <c r="A12" s="173">
        <v>10</v>
      </c>
      <c r="B12" s="173">
        <v>3</v>
      </c>
      <c r="C12" s="173">
        <v>200302</v>
      </c>
      <c r="D12" s="183" t="s">
        <v>1583</v>
      </c>
      <c r="E12" s="173" t="s">
        <v>1594</v>
      </c>
      <c r="F12" s="173">
        <v>1177408</v>
      </c>
      <c r="G12" s="212" t="s">
        <v>15</v>
      </c>
      <c r="H12" s="174" t="s">
        <v>55</v>
      </c>
      <c r="I12" s="223">
        <v>43396</v>
      </c>
      <c r="J12" s="174">
        <v>18</v>
      </c>
      <c r="K12" s="350">
        <v>43878</v>
      </c>
      <c r="L12" s="376">
        <v>44008</v>
      </c>
      <c r="M12" s="395">
        <f t="shared" si="0"/>
        <v>20.399999999999999</v>
      </c>
      <c r="N12" s="395">
        <f t="shared" si="1"/>
        <v>16.066666666666666</v>
      </c>
      <c r="O12" s="350"/>
      <c r="P12" s="408" t="s">
        <v>1585</v>
      </c>
      <c r="Y12" s="1"/>
      <c r="Z12" s="1"/>
      <c r="AA12" s="1"/>
    </row>
    <row r="13" spans="1:27" ht="17" x14ac:dyDescent="0.2">
      <c r="A13" s="173">
        <v>11</v>
      </c>
      <c r="B13" s="173">
        <v>4</v>
      </c>
      <c r="C13" s="173">
        <v>200302</v>
      </c>
      <c r="D13" s="183" t="s">
        <v>1583</v>
      </c>
      <c r="E13" s="173" t="s">
        <v>1595</v>
      </c>
      <c r="F13" s="173">
        <v>1177408</v>
      </c>
      <c r="G13" s="212" t="s">
        <v>15</v>
      </c>
      <c r="H13" s="174" t="s">
        <v>55</v>
      </c>
      <c r="I13" s="223">
        <v>43396</v>
      </c>
      <c r="J13" s="174">
        <v>18</v>
      </c>
      <c r="K13" s="350">
        <v>43878</v>
      </c>
      <c r="L13" s="376">
        <v>44011</v>
      </c>
      <c r="M13" s="395">
        <f t="shared" si="0"/>
        <v>20.5</v>
      </c>
      <c r="N13" s="395">
        <f t="shared" si="1"/>
        <v>16.066666666666666</v>
      </c>
      <c r="O13" s="350"/>
      <c r="P13" s="408" t="s">
        <v>1585</v>
      </c>
      <c r="Y13" s="1"/>
      <c r="Z13" s="407"/>
      <c r="AA13" s="1"/>
    </row>
    <row r="14" spans="1:27" ht="17" x14ac:dyDescent="0.2">
      <c r="A14" s="173">
        <v>12</v>
      </c>
      <c r="B14" s="173">
        <v>5</v>
      </c>
      <c r="C14" s="173">
        <v>200302</v>
      </c>
      <c r="D14" s="183" t="s">
        <v>1583</v>
      </c>
      <c r="E14" s="173" t="s">
        <v>1596</v>
      </c>
      <c r="F14" s="173">
        <v>1177408</v>
      </c>
      <c r="G14" s="212" t="s">
        <v>15</v>
      </c>
      <c r="H14" s="174" t="s">
        <v>55</v>
      </c>
      <c r="I14" s="223">
        <v>43396</v>
      </c>
      <c r="J14" s="174">
        <v>18</v>
      </c>
      <c r="K14" s="350">
        <v>43878</v>
      </c>
      <c r="L14" s="376">
        <v>44012</v>
      </c>
      <c r="M14" s="395">
        <f t="shared" si="0"/>
        <v>20.533333333333335</v>
      </c>
      <c r="N14" s="395">
        <f t="shared" si="1"/>
        <v>16.066666666666666</v>
      </c>
      <c r="O14" s="350"/>
      <c r="P14" s="408" t="s">
        <v>1585</v>
      </c>
      <c r="Y14" s="1"/>
      <c r="Z14" s="1"/>
      <c r="AA14" s="1"/>
    </row>
    <row r="15" spans="1:27" ht="17" x14ac:dyDescent="0.2">
      <c r="A15" s="173">
        <v>13</v>
      </c>
      <c r="B15" s="173">
        <v>6</v>
      </c>
      <c r="C15" s="173">
        <v>200302</v>
      </c>
      <c r="D15" s="183" t="s">
        <v>1583</v>
      </c>
      <c r="E15" s="173" t="s">
        <v>1597</v>
      </c>
      <c r="F15" s="173">
        <v>1213228</v>
      </c>
      <c r="G15" s="212" t="s">
        <v>17</v>
      </c>
      <c r="H15" s="174" t="s">
        <v>55</v>
      </c>
      <c r="I15" s="223">
        <v>43396</v>
      </c>
      <c r="J15" s="174">
        <v>18</v>
      </c>
      <c r="K15" s="350">
        <v>43878</v>
      </c>
      <c r="L15" s="376">
        <v>44013</v>
      </c>
      <c r="M15" s="395">
        <f t="shared" si="0"/>
        <v>20.566666666666666</v>
      </c>
      <c r="N15" s="395">
        <f t="shared" si="1"/>
        <v>16.066666666666666</v>
      </c>
      <c r="O15" s="350"/>
      <c r="P15" s="408" t="s">
        <v>1585</v>
      </c>
      <c r="Y15" s="1"/>
      <c r="Z15" s="1"/>
      <c r="AA15" s="1"/>
    </row>
    <row r="16" spans="1:27" ht="17" x14ac:dyDescent="0.2">
      <c r="A16" s="173">
        <v>14</v>
      </c>
      <c r="B16" s="173">
        <v>7</v>
      </c>
      <c r="C16" s="173">
        <v>200302</v>
      </c>
      <c r="D16" s="183" t="s">
        <v>1583</v>
      </c>
      <c r="E16" s="173" t="s">
        <v>1598</v>
      </c>
      <c r="F16" s="173">
        <v>1213228</v>
      </c>
      <c r="G16" s="212" t="s">
        <v>17</v>
      </c>
      <c r="H16" s="174" t="s">
        <v>55</v>
      </c>
      <c r="I16" s="223">
        <v>43396</v>
      </c>
      <c r="J16" s="174">
        <v>18</v>
      </c>
      <c r="K16" s="350">
        <v>43878</v>
      </c>
      <c r="L16" s="376">
        <v>44025</v>
      </c>
      <c r="M16" s="395">
        <f t="shared" si="0"/>
        <v>20.966666666666665</v>
      </c>
      <c r="N16" s="395">
        <f t="shared" si="1"/>
        <v>16.066666666666666</v>
      </c>
      <c r="O16" s="350"/>
      <c r="P16" s="408" t="s">
        <v>1585</v>
      </c>
      <c r="Y16" s="168"/>
      <c r="Z16" s="406"/>
      <c r="AA16" s="168"/>
    </row>
    <row r="17" spans="1:27" ht="17" x14ac:dyDescent="0.2">
      <c r="A17" s="173">
        <v>15</v>
      </c>
      <c r="B17" s="173">
        <v>8</v>
      </c>
      <c r="C17" s="173">
        <v>200302</v>
      </c>
      <c r="D17" s="183" t="s">
        <v>1583</v>
      </c>
      <c r="E17" s="173" t="s">
        <v>1599</v>
      </c>
      <c r="F17" s="173">
        <v>1213228</v>
      </c>
      <c r="G17" s="212" t="s">
        <v>17</v>
      </c>
      <c r="H17" s="174" t="s">
        <v>55</v>
      </c>
      <c r="I17" s="223">
        <v>43396</v>
      </c>
      <c r="J17" s="174">
        <v>18</v>
      </c>
      <c r="K17" s="350">
        <v>43878</v>
      </c>
      <c r="L17" s="376">
        <v>44026</v>
      </c>
      <c r="M17" s="395">
        <f t="shared" si="0"/>
        <v>21</v>
      </c>
      <c r="N17" s="395">
        <f t="shared" si="1"/>
        <v>16.066666666666666</v>
      </c>
      <c r="O17" s="350"/>
      <c r="P17" s="408" t="s">
        <v>1585</v>
      </c>
      <c r="Y17" s="1"/>
      <c r="Z17" s="1"/>
      <c r="AA17" s="1"/>
    </row>
    <row r="18" spans="1:27" ht="17" x14ac:dyDescent="0.2">
      <c r="A18" s="173">
        <v>16</v>
      </c>
      <c r="B18" s="173">
        <v>9</v>
      </c>
      <c r="C18" s="173">
        <v>200302</v>
      </c>
      <c r="D18" s="183" t="s">
        <v>1583</v>
      </c>
      <c r="E18" s="173" t="s">
        <v>1600</v>
      </c>
      <c r="F18" s="173">
        <v>1213228</v>
      </c>
      <c r="G18" s="212" t="s">
        <v>17</v>
      </c>
      <c r="H18" s="174" t="s">
        <v>55</v>
      </c>
      <c r="I18" s="223">
        <v>43396</v>
      </c>
      <c r="J18" s="174">
        <v>18</v>
      </c>
      <c r="K18" s="350">
        <v>43878</v>
      </c>
      <c r="L18" s="376">
        <v>44027</v>
      </c>
      <c r="M18" s="395">
        <f t="shared" si="0"/>
        <v>21.033333333333335</v>
      </c>
      <c r="N18" s="395">
        <f t="shared" si="1"/>
        <v>16.066666666666666</v>
      </c>
      <c r="O18" s="350"/>
      <c r="P18" s="408" t="s">
        <v>1585</v>
      </c>
      <c r="Y18" s="1"/>
      <c r="Z18" s="1"/>
      <c r="AA18" s="1"/>
    </row>
    <row r="19" spans="1:27" ht="17" x14ac:dyDescent="0.2">
      <c r="A19" s="180" t="s">
        <v>112</v>
      </c>
      <c r="B19" s="180"/>
      <c r="C19" s="180"/>
      <c r="D19" s="180"/>
      <c r="E19" s="180"/>
      <c r="F19" s="180"/>
      <c r="G19" s="214"/>
      <c r="H19" s="181"/>
      <c r="I19" s="201"/>
      <c r="J19" s="181"/>
      <c r="K19" s="214"/>
      <c r="L19" s="181"/>
      <c r="M19" s="398">
        <f t="shared" si="0"/>
        <v>0</v>
      </c>
      <c r="N19" s="398">
        <f t="shared" si="1"/>
        <v>0</v>
      </c>
      <c r="O19" s="214"/>
      <c r="P19" s="409"/>
      <c r="Y19" s="1"/>
      <c r="Z19" s="1"/>
      <c r="AA19" s="1"/>
    </row>
    <row r="20" spans="1:27" ht="17" x14ac:dyDescent="0.2">
      <c r="A20" s="173">
        <v>17</v>
      </c>
      <c r="B20" s="173"/>
      <c r="C20" s="173">
        <v>200331</v>
      </c>
      <c r="D20" s="183" t="s">
        <v>1583</v>
      </c>
      <c r="E20" s="173" t="s">
        <v>1601</v>
      </c>
      <c r="F20" s="173">
        <v>1213236</v>
      </c>
      <c r="G20" s="212" t="s">
        <v>17</v>
      </c>
      <c r="H20" s="174" t="s">
        <v>55</v>
      </c>
      <c r="I20" s="223">
        <v>43428</v>
      </c>
      <c r="J20" s="174">
        <v>18</v>
      </c>
      <c r="K20" s="350">
        <v>43907</v>
      </c>
      <c r="L20" s="376">
        <v>44028</v>
      </c>
      <c r="M20" s="395">
        <f t="shared" si="0"/>
        <v>20</v>
      </c>
      <c r="N20" s="395">
        <f t="shared" si="1"/>
        <v>15.966666666666667</v>
      </c>
      <c r="O20" s="350"/>
      <c r="P20" s="408" t="s">
        <v>1585</v>
      </c>
      <c r="Y20" s="1"/>
      <c r="Z20" s="1"/>
      <c r="AA20" s="1"/>
    </row>
    <row r="21" spans="1:27" ht="17" x14ac:dyDescent="0.2">
      <c r="A21" s="173">
        <v>18</v>
      </c>
      <c r="B21" s="173"/>
      <c r="C21" s="173">
        <v>200331</v>
      </c>
      <c r="D21" s="183" t="s">
        <v>1583</v>
      </c>
      <c r="E21" s="173" t="s">
        <v>1602</v>
      </c>
      <c r="F21" s="173">
        <v>1213236</v>
      </c>
      <c r="G21" s="212" t="s">
        <v>17</v>
      </c>
      <c r="H21" s="174" t="s">
        <v>55</v>
      </c>
      <c r="I21" s="223">
        <v>43428</v>
      </c>
      <c r="J21" s="174">
        <v>18</v>
      </c>
      <c r="K21" s="350">
        <v>43907</v>
      </c>
      <c r="L21" s="376">
        <v>44029</v>
      </c>
      <c r="M21" s="395">
        <f t="shared" si="0"/>
        <v>20.033333333333335</v>
      </c>
      <c r="N21" s="395">
        <f t="shared" si="1"/>
        <v>15.966666666666667</v>
      </c>
      <c r="O21" s="350"/>
      <c r="P21" s="408" t="s">
        <v>1585</v>
      </c>
      <c r="Y21" s="1"/>
      <c r="Z21" s="1"/>
      <c r="AA21" s="1"/>
    </row>
    <row r="22" spans="1:27" ht="17" x14ac:dyDescent="0.2">
      <c r="A22" s="173">
        <v>19</v>
      </c>
      <c r="B22" s="173"/>
      <c r="C22" s="173">
        <v>200331</v>
      </c>
      <c r="D22" s="183" t="s">
        <v>1583</v>
      </c>
      <c r="E22" s="173" t="s">
        <v>1603</v>
      </c>
      <c r="F22" s="173">
        <v>1213236</v>
      </c>
      <c r="G22" s="212" t="s">
        <v>17</v>
      </c>
      <c r="H22" s="174" t="s">
        <v>55</v>
      </c>
      <c r="I22" s="223">
        <v>43428</v>
      </c>
      <c r="J22" s="174">
        <v>18</v>
      </c>
      <c r="K22" s="350">
        <v>43907</v>
      </c>
      <c r="L22" s="376">
        <v>44032</v>
      </c>
      <c r="M22" s="395">
        <f t="shared" si="0"/>
        <v>20.133333333333333</v>
      </c>
      <c r="N22" s="395">
        <f t="shared" si="1"/>
        <v>15.966666666666667</v>
      </c>
      <c r="O22" s="350"/>
      <c r="P22" s="408" t="s">
        <v>1585</v>
      </c>
      <c r="Y22" s="168"/>
      <c r="Z22" s="406"/>
      <c r="AA22" s="168"/>
    </row>
    <row r="23" spans="1:27" ht="17" x14ac:dyDescent="0.2">
      <c r="A23" s="173">
        <v>20</v>
      </c>
      <c r="B23" s="173"/>
      <c r="C23" s="173">
        <v>200331</v>
      </c>
      <c r="D23" s="183" t="s">
        <v>1583</v>
      </c>
      <c r="E23" s="173" t="s">
        <v>1604</v>
      </c>
      <c r="F23" s="173">
        <v>1213236</v>
      </c>
      <c r="G23" s="212" t="s">
        <v>17</v>
      </c>
      <c r="H23" s="174" t="s">
        <v>55</v>
      </c>
      <c r="I23" s="223">
        <v>43428</v>
      </c>
      <c r="J23" s="174">
        <v>18</v>
      </c>
      <c r="K23" s="350">
        <v>43907</v>
      </c>
      <c r="L23" s="376">
        <v>44033</v>
      </c>
      <c r="M23" s="395">
        <f t="shared" si="0"/>
        <v>20.166666666666668</v>
      </c>
      <c r="N23" s="395">
        <f t="shared" si="1"/>
        <v>15.966666666666667</v>
      </c>
      <c r="O23" s="350"/>
      <c r="P23" s="408" t="s">
        <v>1585</v>
      </c>
      <c r="Y23" s="1"/>
      <c r="Z23" s="1"/>
      <c r="AA23" s="1"/>
    </row>
    <row r="24" spans="1:27" ht="17" x14ac:dyDescent="0.2">
      <c r="A24" s="173">
        <v>21</v>
      </c>
      <c r="B24" s="173"/>
      <c r="C24" s="173">
        <v>200331</v>
      </c>
      <c r="D24" s="183" t="s">
        <v>1583</v>
      </c>
      <c r="E24" s="173" t="s">
        <v>1605</v>
      </c>
      <c r="F24" s="173">
        <v>1213236</v>
      </c>
      <c r="G24" s="212" t="s">
        <v>17</v>
      </c>
      <c r="H24" s="174" t="s">
        <v>55</v>
      </c>
      <c r="I24" s="223">
        <v>43428</v>
      </c>
      <c r="J24" s="174">
        <v>18</v>
      </c>
      <c r="K24" s="350">
        <v>43907</v>
      </c>
      <c r="L24" s="376">
        <v>44034</v>
      </c>
      <c r="M24" s="395">
        <f t="shared" si="0"/>
        <v>20.2</v>
      </c>
      <c r="N24" s="395">
        <f t="shared" si="1"/>
        <v>15.966666666666667</v>
      </c>
      <c r="O24" s="350"/>
      <c r="P24" s="408" t="s">
        <v>1585</v>
      </c>
      <c r="Y24" s="1"/>
      <c r="Z24" s="1"/>
      <c r="AA24" s="1"/>
    </row>
    <row r="25" spans="1:27" ht="17" x14ac:dyDescent="0.2">
      <c r="A25" s="173">
        <v>22</v>
      </c>
      <c r="B25" s="173"/>
      <c r="C25" s="173">
        <v>200331</v>
      </c>
      <c r="D25" s="183" t="s">
        <v>1583</v>
      </c>
      <c r="E25" s="173" t="s">
        <v>1606</v>
      </c>
      <c r="F25" s="173">
        <v>1213229</v>
      </c>
      <c r="G25" s="212" t="s">
        <v>17</v>
      </c>
      <c r="H25" s="174" t="s">
        <v>55</v>
      </c>
      <c r="I25" s="223">
        <v>43428</v>
      </c>
      <c r="J25" s="174">
        <v>18</v>
      </c>
      <c r="K25" s="350">
        <v>43907</v>
      </c>
      <c r="L25" s="174" t="s">
        <v>1607</v>
      </c>
      <c r="M25" s="395" t="s">
        <v>1608</v>
      </c>
      <c r="N25" s="395">
        <f t="shared" si="1"/>
        <v>15.966666666666667</v>
      </c>
      <c r="O25" s="212"/>
      <c r="P25" s="408" t="s">
        <v>1585</v>
      </c>
      <c r="Y25" s="1"/>
      <c r="Z25" s="407"/>
      <c r="AA25" s="1"/>
    </row>
    <row r="26" spans="1:27" ht="17" x14ac:dyDescent="0.2">
      <c r="A26" s="173">
        <v>23</v>
      </c>
      <c r="B26" s="173"/>
      <c r="C26" s="173">
        <v>200331</v>
      </c>
      <c r="D26" s="183" t="s">
        <v>1583</v>
      </c>
      <c r="E26" s="173" t="s">
        <v>1609</v>
      </c>
      <c r="F26" s="173">
        <v>1213229</v>
      </c>
      <c r="G26" s="212" t="s">
        <v>17</v>
      </c>
      <c r="H26" s="174" t="s">
        <v>55</v>
      </c>
      <c r="I26" s="223">
        <v>43428</v>
      </c>
      <c r="J26" s="174">
        <v>18</v>
      </c>
      <c r="K26" s="350">
        <v>43907</v>
      </c>
      <c r="L26" s="376">
        <v>44032</v>
      </c>
      <c r="M26" s="395">
        <f t="shared" ref="M26:M39" si="2">_xlfn.DAYS(L26,I26)/30</f>
        <v>20.133333333333333</v>
      </c>
      <c r="N26" s="395">
        <f t="shared" si="1"/>
        <v>15.966666666666667</v>
      </c>
      <c r="O26" s="350"/>
      <c r="P26" s="408" t="s">
        <v>1585</v>
      </c>
      <c r="Y26" s="1"/>
      <c r="Z26" s="1"/>
      <c r="AA26" s="1"/>
    </row>
    <row r="27" spans="1:27" ht="17" x14ac:dyDescent="0.2">
      <c r="A27" s="173">
        <v>24</v>
      </c>
      <c r="B27" s="173"/>
      <c r="C27" s="173">
        <v>200331</v>
      </c>
      <c r="D27" s="183" t="s">
        <v>1583</v>
      </c>
      <c r="E27" s="173" t="s">
        <v>1610</v>
      </c>
      <c r="F27" s="173">
        <v>1213229</v>
      </c>
      <c r="G27" s="212" t="s">
        <v>17</v>
      </c>
      <c r="H27" s="174" t="s">
        <v>55</v>
      </c>
      <c r="I27" s="223">
        <v>43428</v>
      </c>
      <c r="J27" s="174">
        <v>18</v>
      </c>
      <c r="K27" s="350">
        <v>43907</v>
      </c>
      <c r="L27" s="376">
        <v>44032</v>
      </c>
      <c r="M27" s="395">
        <f t="shared" si="2"/>
        <v>20.133333333333333</v>
      </c>
      <c r="N27" s="395">
        <f t="shared" si="1"/>
        <v>15.966666666666667</v>
      </c>
      <c r="O27" s="350"/>
      <c r="P27" s="408" t="s">
        <v>1585</v>
      </c>
      <c r="Y27" s="1"/>
      <c r="Z27" s="1"/>
      <c r="AA27" s="1"/>
    </row>
    <row r="28" spans="1:27" ht="17" x14ac:dyDescent="0.2">
      <c r="A28" s="173">
        <v>25</v>
      </c>
      <c r="B28" s="173"/>
      <c r="C28" s="173">
        <v>200331</v>
      </c>
      <c r="D28" s="183" t="s">
        <v>1583</v>
      </c>
      <c r="E28" s="173" t="s">
        <v>1611</v>
      </c>
      <c r="F28" s="173">
        <v>1213229</v>
      </c>
      <c r="G28" s="212" t="s">
        <v>17</v>
      </c>
      <c r="H28" s="174" t="s">
        <v>55</v>
      </c>
      <c r="I28" s="223">
        <v>43428</v>
      </c>
      <c r="J28" s="174">
        <v>18</v>
      </c>
      <c r="K28" s="350">
        <v>43907</v>
      </c>
      <c r="L28" s="376">
        <v>44032</v>
      </c>
      <c r="M28" s="395">
        <f t="shared" si="2"/>
        <v>20.133333333333333</v>
      </c>
      <c r="N28" s="395">
        <f t="shared" si="1"/>
        <v>15.966666666666667</v>
      </c>
      <c r="O28" s="350"/>
      <c r="P28" s="408" t="s">
        <v>1585</v>
      </c>
      <c r="Y28" s="168"/>
      <c r="Z28" s="406"/>
      <c r="AA28" s="168"/>
    </row>
    <row r="29" spans="1:27" ht="17" x14ac:dyDescent="0.2">
      <c r="A29" s="173">
        <v>26</v>
      </c>
      <c r="B29" s="173"/>
      <c r="C29" s="173">
        <v>200331</v>
      </c>
      <c r="D29" s="183" t="s">
        <v>1583</v>
      </c>
      <c r="E29" s="173" t="s">
        <v>1612</v>
      </c>
      <c r="F29" s="173">
        <v>1213229</v>
      </c>
      <c r="G29" s="212" t="s">
        <v>17</v>
      </c>
      <c r="H29" s="174" t="s">
        <v>55</v>
      </c>
      <c r="I29" s="223">
        <v>43428</v>
      </c>
      <c r="J29" s="174">
        <v>18</v>
      </c>
      <c r="K29" s="350">
        <v>43907</v>
      </c>
      <c r="L29" s="376">
        <v>44032</v>
      </c>
      <c r="M29" s="395">
        <f t="shared" si="2"/>
        <v>20.133333333333333</v>
      </c>
      <c r="N29" s="395">
        <f t="shared" si="1"/>
        <v>15.966666666666667</v>
      </c>
      <c r="O29" s="350"/>
      <c r="P29" s="408" t="s">
        <v>1585</v>
      </c>
      <c r="Y29" s="1"/>
      <c r="Z29" s="1"/>
      <c r="AA29" s="1"/>
    </row>
    <row r="30" spans="1:27" ht="17" x14ac:dyDescent="0.2">
      <c r="A30" s="173">
        <v>27</v>
      </c>
      <c r="B30" s="173"/>
      <c r="C30" s="173">
        <v>200331</v>
      </c>
      <c r="D30" s="183" t="s">
        <v>1583</v>
      </c>
      <c r="E30" s="173" t="s">
        <v>1613</v>
      </c>
      <c r="F30" s="173">
        <v>1213235</v>
      </c>
      <c r="G30" s="212" t="s">
        <v>15</v>
      </c>
      <c r="H30" s="174" t="s">
        <v>55</v>
      </c>
      <c r="I30" s="223">
        <v>43428</v>
      </c>
      <c r="J30" s="174">
        <v>18</v>
      </c>
      <c r="K30" s="350">
        <v>43907</v>
      </c>
      <c r="L30" s="376">
        <v>44032</v>
      </c>
      <c r="M30" s="395">
        <f t="shared" si="2"/>
        <v>20.133333333333333</v>
      </c>
      <c r="N30" s="395">
        <f t="shared" si="1"/>
        <v>15.966666666666667</v>
      </c>
      <c r="O30" s="350"/>
      <c r="P30" s="408" t="s">
        <v>1585</v>
      </c>
      <c r="Y30" s="1"/>
      <c r="Z30" s="1"/>
      <c r="AA30" s="1"/>
    </row>
    <row r="31" spans="1:27" ht="17" x14ac:dyDescent="0.2">
      <c r="A31" s="173">
        <v>28</v>
      </c>
      <c r="B31" s="173"/>
      <c r="C31" s="173">
        <v>200331</v>
      </c>
      <c r="D31" s="183" t="s">
        <v>1583</v>
      </c>
      <c r="E31" s="173" t="s">
        <v>1614</v>
      </c>
      <c r="F31" s="173">
        <v>1213235</v>
      </c>
      <c r="G31" s="212" t="s">
        <v>15</v>
      </c>
      <c r="H31" s="174" t="s">
        <v>55</v>
      </c>
      <c r="I31" s="223">
        <v>43428</v>
      </c>
      <c r="J31" s="174">
        <v>18</v>
      </c>
      <c r="K31" s="350">
        <v>43907</v>
      </c>
      <c r="L31" s="376">
        <v>44032</v>
      </c>
      <c r="M31" s="395">
        <f t="shared" si="2"/>
        <v>20.133333333333333</v>
      </c>
      <c r="N31" s="395">
        <f t="shared" si="1"/>
        <v>15.966666666666667</v>
      </c>
      <c r="O31" s="350"/>
      <c r="P31" s="408" t="s">
        <v>1585</v>
      </c>
      <c r="Y31" s="1"/>
      <c r="Z31" s="407"/>
      <c r="AA31" s="1"/>
    </row>
    <row r="32" spans="1:27" ht="17" x14ac:dyDescent="0.2">
      <c r="A32" s="173">
        <v>29</v>
      </c>
      <c r="B32" s="173"/>
      <c r="C32" s="173">
        <v>200331</v>
      </c>
      <c r="D32" s="183" t="s">
        <v>1583</v>
      </c>
      <c r="E32" s="173" t="s">
        <v>1615</v>
      </c>
      <c r="F32" s="173">
        <v>1213235</v>
      </c>
      <c r="G32" s="212" t="s">
        <v>15</v>
      </c>
      <c r="H32" s="174" t="s">
        <v>55</v>
      </c>
      <c r="I32" s="223">
        <v>43428</v>
      </c>
      <c r="J32" s="174">
        <v>18</v>
      </c>
      <c r="K32" s="350">
        <v>43907</v>
      </c>
      <c r="L32" s="376">
        <v>44032</v>
      </c>
      <c r="M32" s="395">
        <f t="shared" si="2"/>
        <v>20.133333333333333</v>
      </c>
      <c r="N32" s="395">
        <f t="shared" si="1"/>
        <v>15.966666666666667</v>
      </c>
      <c r="O32" s="350"/>
      <c r="P32" s="408" t="s">
        <v>1585</v>
      </c>
      <c r="Y32" s="1"/>
      <c r="Z32" s="1"/>
      <c r="AA32" s="1"/>
    </row>
    <row r="33" spans="1:27" ht="16" x14ac:dyDescent="0.2">
      <c r="A33" s="180"/>
      <c r="B33" s="180"/>
      <c r="C33" s="180"/>
      <c r="D33" s="180"/>
      <c r="E33" s="180"/>
      <c r="F33" s="180"/>
      <c r="G33" s="214"/>
      <c r="H33" s="181"/>
      <c r="I33" s="201"/>
      <c r="J33" s="181"/>
      <c r="K33" s="214"/>
      <c r="L33" s="181"/>
      <c r="M33" s="398">
        <f t="shared" si="2"/>
        <v>0</v>
      </c>
      <c r="N33" s="398">
        <f t="shared" si="1"/>
        <v>0</v>
      </c>
      <c r="O33" s="214"/>
      <c r="P33" s="409"/>
      <c r="Y33" s="1"/>
      <c r="Z33" s="1"/>
      <c r="AA33" s="1"/>
    </row>
    <row r="34" spans="1:27" ht="17" x14ac:dyDescent="0.2">
      <c r="A34" s="175">
        <v>30</v>
      </c>
      <c r="B34" s="175">
        <v>1</v>
      </c>
      <c r="C34" s="175">
        <v>190610</v>
      </c>
      <c r="D34" s="175" t="s">
        <v>1616</v>
      </c>
      <c r="E34" s="175" t="s">
        <v>712</v>
      </c>
      <c r="F34" s="175"/>
      <c r="G34" s="213" t="s">
        <v>15</v>
      </c>
      <c r="H34" s="176" t="s">
        <v>52</v>
      </c>
      <c r="I34" s="222">
        <v>43193</v>
      </c>
      <c r="J34" s="176">
        <v>12</v>
      </c>
      <c r="K34" s="349">
        <v>43612</v>
      </c>
      <c r="L34" s="377">
        <v>43712</v>
      </c>
      <c r="M34" s="396">
        <f t="shared" si="2"/>
        <v>17.3</v>
      </c>
      <c r="N34" s="396">
        <f t="shared" ref="N34:N66" si="3">_xlfn.DAYS(K34,I34)/30</f>
        <v>13.966666666666667</v>
      </c>
      <c r="O34" s="349"/>
      <c r="P34" s="411" t="s">
        <v>1617</v>
      </c>
      <c r="Y34" s="168"/>
      <c r="Z34" s="406"/>
      <c r="AA34" s="168"/>
    </row>
    <row r="35" spans="1:27" ht="17" x14ac:dyDescent="0.2">
      <c r="A35" s="175">
        <v>31</v>
      </c>
      <c r="B35" s="175">
        <v>6</v>
      </c>
      <c r="C35" s="175">
        <v>190610</v>
      </c>
      <c r="D35" s="175" t="s">
        <v>1616</v>
      </c>
      <c r="E35" s="175" t="s">
        <v>719</v>
      </c>
      <c r="F35" s="175"/>
      <c r="G35" s="213" t="s">
        <v>17</v>
      </c>
      <c r="H35" s="176" t="s">
        <v>52</v>
      </c>
      <c r="I35" s="222">
        <v>43193</v>
      </c>
      <c r="J35" s="176">
        <v>12</v>
      </c>
      <c r="K35" s="349">
        <v>43612</v>
      </c>
      <c r="L35" s="377">
        <v>43717</v>
      </c>
      <c r="M35" s="396">
        <f t="shared" si="2"/>
        <v>17.466666666666665</v>
      </c>
      <c r="N35" s="396">
        <f t="shared" si="3"/>
        <v>13.966666666666667</v>
      </c>
      <c r="O35" s="349"/>
      <c r="P35" s="411" t="s">
        <v>1617</v>
      </c>
      <c r="Y35" s="1"/>
      <c r="Z35" s="1"/>
      <c r="AA35" s="1"/>
    </row>
    <row r="36" spans="1:27" ht="17" x14ac:dyDescent="0.2">
      <c r="A36" s="175">
        <v>32</v>
      </c>
      <c r="B36" s="177">
        <v>2</v>
      </c>
      <c r="C36" s="175">
        <v>190610</v>
      </c>
      <c r="D36" s="175" t="s">
        <v>1616</v>
      </c>
      <c r="E36" s="175" t="s">
        <v>723</v>
      </c>
      <c r="F36" s="177"/>
      <c r="G36" s="213" t="s">
        <v>15</v>
      </c>
      <c r="H36" s="176" t="s">
        <v>52</v>
      </c>
      <c r="I36" s="222">
        <v>43193</v>
      </c>
      <c r="J36" s="176">
        <v>12</v>
      </c>
      <c r="K36" s="349">
        <v>43612</v>
      </c>
      <c r="L36" s="377">
        <v>43718</v>
      </c>
      <c r="M36" s="396">
        <f t="shared" si="2"/>
        <v>17.5</v>
      </c>
      <c r="N36" s="396">
        <f t="shared" si="3"/>
        <v>13.966666666666667</v>
      </c>
      <c r="O36" s="349"/>
      <c r="P36" s="411" t="s">
        <v>1617</v>
      </c>
      <c r="Y36" s="1"/>
      <c r="Z36" s="1"/>
      <c r="AA36" s="1"/>
    </row>
    <row r="37" spans="1:27" ht="17" x14ac:dyDescent="0.2">
      <c r="A37" s="175">
        <v>33</v>
      </c>
      <c r="B37" s="177">
        <v>7</v>
      </c>
      <c r="C37" s="175">
        <v>190610</v>
      </c>
      <c r="D37" s="175" t="s">
        <v>1616</v>
      </c>
      <c r="E37" s="175" t="s">
        <v>727</v>
      </c>
      <c r="F37" s="177"/>
      <c r="G37" s="213" t="s">
        <v>17</v>
      </c>
      <c r="H37" s="176" t="s">
        <v>52</v>
      </c>
      <c r="I37" s="222">
        <v>43193</v>
      </c>
      <c r="J37" s="176">
        <v>12</v>
      </c>
      <c r="K37" s="349">
        <v>43612</v>
      </c>
      <c r="L37" s="377">
        <v>43719</v>
      </c>
      <c r="M37" s="396">
        <f t="shared" si="2"/>
        <v>17.533333333333335</v>
      </c>
      <c r="N37" s="396">
        <f t="shared" si="3"/>
        <v>13.966666666666667</v>
      </c>
      <c r="O37" s="349"/>
      <c r="P37" s="411" t="s">
        <v>1617</v>
      </c>
      <c r="Y37" s="1"/>
      <c r="Z37" s="407"/>
      <c r="AA37" s="1"/>
    </row>
    <row r="38" spans="1:27" ht="17" x14ac:dyDescent="0.2">
      <c r="A38" s="175">
        <v>34</v>
      </c>
      <c r="B38" s="177">
        <v>3</v>
      </c>
      <c r="C38" s="175">
        <v>190610</v>
      </c>
      <c r="D38" s="175" t="s">
        <v>1616</v>
      </c>
      <c r="E38" s="175" t="s">
        <v>731</v>
      </c>
      <c r="F38" s="177"/>
      <c r="G38" s="213" t="s">
        <v>15</v>
      </c>
      <c r="H38" s="176" t="s">
        <v>52</v>
      </c>
      <c r="I38" s="222">
        <v>43193</v>
      </c>
      <c r="J38" s="176">
        <v>12</v>
      </c>
      <c r="K38" s="349">
        <v>43612</v>
      </c>
      <c r="L38" s="377">
        <v>43720</v>
      </c>
      <c r="M38" s="396">
        <f t="shared" si="2"/>
        <v>17.566666666666666</v>
      </c>
      <c r="N38" s="396">
        <f t="shared" si="3"/>
        <v>13.966666666666667</v>
      </c>
      <c r="O38" s="349"/>
      <c r="P38" s="411" t="s">
        <v>1617</v>
      </c>
      <c r="Y38" s="1"/>
      <c r="Z38" s="1"/>
      <c r="AA38" s="1"/>
    </row>
    <row r="39" spans="1:27" ht="17" x14ac:dyDescent="0.2">
      <c r="A39" s="175">
        <v>35</v>
      </c>
      <c r="B39" s="177">
        <v>8</v>
      </c>
      <c r="C39" s="175">
        <v>190610</v>
      </c>
      <c r="D39" s="175" t="s">
        <v>1616</v>
      </c>
      <c r="E39" s="175" t="s">
        <v>735</v>
      </c>
      <c r="F39" s="177"/>
      <c r="G39" s="213" t="s">
        <v>17</v>
      </c>
      <c r="H39" s="176" t="s">
        <v>52</v>
      </c>
      <c r="I39" s="222">
        <v>43193</v>
      </c>
      <c r="J39" s="176">
        <v>12</v>
      </c>
      <c r="K39" s="349">
        <v>43612</v>
      </c>
      <c r="L39" s="377">
        <v>43721</v>
      </c>
      <c r="M39" s="396">
        <f t="shared" si="2"/>
        <v>17.600000000000001</v>
      </c>
      <c r="N39" s="396">
        <f t="shared" si="3"/>
        <v>13.966666666666667</v>
      </c>
      <c r="O39" s="349"/>
      <c r="P39" s="411" t="s">
        <v>1617</v>
      </c>
      <c r="Y39" s="1"/>
      <c r="Z39" s="1"/>
      <c r="AA39" s="1"/>
    </row>
    <row r="40" spans="1:27" ht="17" x14ac:dyDescent="0.2">
      <c r="A40" s="178">
        <v>36</v>
      </c>
      <c r="B40" s="178">
        <v>7</v>
      </c>
      <c r="C40" s="173">
        <v>190715</v>
      </c>
      <c r="D40" s="183" t="s">
        <v>1583</v>
      </c>
      <c r="E40" s="173" t="s">
        <v>739</v>
      </c>
      <c r="F40" s="178"/>
      <c r="G40" s="209" t="s">
        <v>17</v>
      </c>
      <c r="H40" s="174" t="s">
        <v>55</v>
      </c>
      <c r="I40" s="223">
        <v>43246</v>
      </c>
      <c r="J40" s="174">
        <v>12</v>
      </c>
      <c r="K40" s="350">
        <v>43647</v>
      </c>
      <c r="L40" s="565">
        <v>43721</v>
      </c>
      <c r="M40" s="395"/>
      <c r="N40" s="395">
        <f t="shared" si="3"/>
        <v>13.366666666666667</v>
      </c>
      <c r="O40" s="212"/>
      <c r="P40" s="411" t="s">
        <v>1617</v>
      </c>
      <c r="Y40" s="168"/>
      <c r="Z40" s="406"/>
      <c r="AA40" s="168"/>
    </row>
    <row r="41" spans="1:27" ht="17" x14ac:dyDescent="0.2">
      <c r="A41" s="178">
        <v>37</v>
      </c>
      <c r="B41" s="178">
        <v>6</v>
      </c>
      <c r="C41" s="173">
        <v>190715</v>
      </c>
      <c r="D41" s="183" t="s">
        <v>1583</v>
      </c>
      <c r="E41" s="173" t="s">
        <v>743</v>
      </c>
      <c r="F41" s="178"/>
      <c r="G41" s="209" t="s">
        <v>15</v>
      </c>
      <c r="H41" s="174" t="s">
        <v>55</v>
      </c>
      <c r="I41" s="223">
        <v>43246</v>
      </c>
      <c r="J41" s="174">
        <v>12</v>
      </c>
      <c r="K41" s="350">
        <v>43647</v>
      </c>
      <c r="L41" s="565">
        <v>43721</v>
      </c>
      <c r="M41" s="395"/>
      <c r="N41" s="395">
        <f t="shared" si="3"/>
        <v>13.366666666666667</v>
      </c>
      <c r="O41" s="212"/>
      <c r="P41" s="411" t="s">
        <v>1617</v>
      </c>
      <c r="Y41" s="168"/>
      <c r="Z41" s="1"/>
      <c r="AA41" s="168"/>
    </row>
    <row r="42" spans="1:27" ht="17" x14ac:dyDescent="0.2">
      <c r="A42" s="178">
        <v>38</v>
      </c>
      <c r="B42" s="178">
        <v>8</v>
      </c>
      <c r="C42" s="173">
        <v>190715</v>
      </c>
      <c r="D42" s="183" t="s">
        <v>1583</v>
      </c>
      <c r="E42" s="173" t="s">
        <v>747</v>
      </c>
      <c r="F42" s="178"/>
      <c r="G42" s="209" t="s">
        <v>17</v>
      </c>
      <c r="H42" s="174" t="s">
        <v>55</v>
      </c>
      <c r="I42" s="223">
        <v>43246</v>
      </c>
      <c r="J42" s="174">
        <v>12</v>
      </c>
      <c r="K42" s="350">
        <v>43647</v>
      </c>
      <c r="L42" s="562"/>
      <c r="M42" s="395"/>
      <c r="N42" s="395">
        <f t="shared" si="3"/>
        <v>13.366666666666667</v>
      </c>
      <c r="O42" s="212"/>
      <c r="P42" s="411" t="s">
        <v>1617</v>
      </c>
      <c r="Y42" s="168"/>
      <c r="Z42" s="1"/>
      <c r="AA42" s="168"/>
    </row>
    <row r="43" spans="1:27" ht="17" x14ac:dyDescent="0.2">
      <c r="A43" s="178">
        <v>39</v>
      </c>
      <c r="B43" s="178">
        <v>9</v>
      </c>
      <c r="C43" s="173">
        <v>190715</v>
      </c>
      <c r="D43" s="183" t="s">
        <v>1583</v>
      </c>
      <c r="E43" s="173" t="s">
        <v>751</v>
      </c>
      <c r="F43" s="178"/>
      <c r="G43" s="209" t="s">
        <v>15</v>
      </c>
      <c r="H43" s="174" t="s">
        <v>55</v>
      </c>
      <c r="I43" s="223">
        <v>43246</v>
      </c>
      <c r="J43" s="174">
        <v>12</v>
      </c>
      <c r="K43" s="350">
        <v>43647</v>
      </c>
      <c r="L43" s="565">
        <v>43721</v>
      </c>
      <c r="M43" s="395"/>
      <c r="N43" s="395">
        <f t="shared" si="3"/>
        <v>13.366666666666667</v>
      </c>
      <c r="O43" s="212"/>
      <c r="P43" s="411" t="s">
        <v>1617</v>
      </c>
      <c r="Y43" s="168"/>
      <c r="Z43" s="1"/>
      <c r="AA43" s="168"/>
    </row>
    <row r="44" spans="1:27" ht="17" x14ac:dyDescent="0.2">
      <c r="A44" s="178">
        <v>40</v>
      </c>
      <c r="B44" s="178">
        <v>10</v>
      </c>
      <c r="C44" s="173">
        <v>190715</v>
      </c>
      <c r="D44" s="183" t="s">
        <v>1583</v>
      </c>
      <c r="E44" s="173" t="s">
        <v>755</v>
      </c>
      <c r="F44" s="178"/>
      <c r="G44" s="209" t="s">
        <v>15</v>
      </c>
      <c r="H44" s="174" t="s">
        <v>55</v>
      </c>
      <c r="I44" s="223">
        <v>43246</v>
      </c>
      <c r="J44" s="174">
        <v>12</v>
      </c>
      <c r="K44" s="350">
        <v>43647</v>
      </c>
      <c r="L44" s="565">
        <v>43721</v>
      </c>
      <c r="M44" s="395"/>
      <c r="N44" s="395">
        <f t="shared" si="3"/>
        <v>13.366666666666667</v>
      </c>
      <c r="O44" s="212"/>
      <c r="P44" s="411" t="s">
        <v>1617</v>
      </c>
      <c r="Y44" s="168"/>
      <c r="Z44" s="1"/>
      <c r="AA44" s="168"/>
    </row>
    <row r="45" spans="1:27" ht="17" x14ac:dyDescent="0.2">
      <c r="A45" s="177">
        <v>41</v>
      </c>
      <c r="B45" s="177">
        <v>4</v>
      </c>
      <c r="C45" s="175">
        <v>190610</v>
      </c>
      <c r="D45" s="175" t="s">
        <v>1616</v>
      </c>
      <c r="E45" s="175" t="s">
        <v>759</v>
      </c>
      <c r="F45" s="177"/>
      <c r="G45" s="213" t="s">
        <v>15</v>
      </c>
      <c r="H45" s="176" t="s">
        <v>52</v>
      </c>
      <c r="I45" s="222">
        <v>43193</v>
      </c>
      <c r="J45" s="176">
        <v>12</v>
      </c>
      <c r="K45" s="349">
        <v>43612</v>
      </c>
      <c r="L45" s="564"/>
      <c r="M45" s="396"/>
      <c r="N45" s="396">
        <f t="shared" si="3"/>
        <v>13.966666666666667</v>
      </c>
      <c r="O45" s="213"/>
      <c r="P45" s="411" t="s">
        <v>1617</v>
      </c>
      <c r="Z45" s="1"/>
    </row>
    <row r="46" spans="1:27" ht="17" x14ac:dyDescent="0.2">
      <c r="A46" s="177">
        <v>42</v>
      </c>
      <c r="B46" s="177">
        <v>9</v>
      </c>
      <c r="C46" s="175">
        <v>190610</v>
      </c>
      <c r="D46" s="175" t="s">
        <v>1616</v>
      </c>
      <c r="E46" s="175" t="s">
        <v>763</v>
      </c>
      <c r="F46" s="177"/>
      <c r="G46" s="213" t="s">
        <v>17</v>
      </c>
      <c r="H46" s="176" t="s">
        <v>52</v>
      </c>
      <c r="I46" s="222">
        <v>43193</v>
      </c>
      <c r="J46" s="176">
        <v>12</v>
      </c>
      <c r="K46" s="349">
        <v>43612</v>
      </c>
      <c r="L46" s="564"/>
      <c r="M46" s="396"/>
      <c r="N46" s="396">
        <f t="shared" si="3"/>
        <v>13.966666666666667</v>
      </c>
      <c r="O46" s="213"/>
      <c r="P46" s="411" t="s">
        <v>1617</v>
      </c>
      <c r="Z46" s="1"/>
    </row>
    <row r="47" spans="1:27" ht="17" x14ac:dyDescent="0.2">
      <c r="A47" s="177">
        <v>43</v>
      </c>
      <c r="B47" s="177">
        <v>5</v>
      </c>
      <c r="C47" s="175">
        <v>190610</v>
      </c>
      <c r="D47" s="175" t="s">
        <v>1616</v>
      </c>
      <c r="E47" s="175" t="s">
        <v>767</v>
      </c>
      <c r="F47" s="177"/>
      <c r="G47" s="213" t="s">
        <v>15</v>
      </c>
      <c r="H47" s="176" t="s">
        <v>52</v>
      </c>
      <c r="I47" s="222">
        <v>43193</v>
      </c>
      <c r="J47" s="176">
        <v>12</v>
      </c>
      <c r="K47" s="349">
        <v>43612</v>
      </c>
      <c r="L47" s="564"/>
      <c r="M47" s="396"/>
      <c r="N47" s="396">
        <f t="shared" si="3"/>
        <v>13.966666666666667</v>
      </c>
      <c r="O47" s="213"/>
      <c r="P47" s="411" t="s">
        <v>1617</v>
      </c>
      <c r="Z47" s="1"/>
    </row>
    <row r="48" spans="1:27" ht="17" x14ac:dyDescent="0.2">
      <c r="A48" s="177">
        <v>44</v>
      </c>
      <c r="B48" s="177">
        <v>10</v>
      </c>
      <c r="C48" s="175">
        <v>190610</v>
      </c>
      <c r="D48" s="175" t="s">
        <v>1616</v>
      </c>
      <c r="E48" s="175" t="s">
        <v>771</v>
      </c>
      <c r="F48" s="177"/>
      <c r="G48" s="213" t="s">
        <v>17</v>
      </c>
      <c r="H48" s="176" t="s">
        <v>52</v>
      </c>
      <c r="I48" s="222">
        <v>43193</v>
      </c>
      <c r="J48" s="176">
        <v>12</v>
      </c>
      <c r="K48" s="349">
        <v>43612</v>
      </c>
      <c r="L48" s="564"/>
      <c r="M48" s="396"/>
      <c r="N48" s="396">
        <f t="shared" si="3"/>
        <v>13.966666666666667</v>
      </c>
      <c r="O48" s="213"/>
      <c r="P48" s="411" t="s">
        <v>1617</v>
      </c>
      <c r="Z48" s="1"/>
    </row>
    <row r="49" spans="1:26" ht="17" x14ac:dyDescent="0.2">
      <c r="A49" s="179">
        <v>45</v>
      </c>
      <c r="B49" s="179">
        <v>1</v>
      </c>
      <c r="C49" s="171">
        <v>190715</v>
      </c>
      <c r="D49" s="182" t="s">
        <v>1583</v>
      </c>
      <c r="E49" s="171" t="s">
        <v>775</v>
      </c>
      <c r="F49" s="179"/>
      <c r="G49" s="221" t="s">
        <v>15</v>
      </c>
      <c r="H49" s="172" t="s">
        <v>54</v>
      </c>
      <c r="I49" s="224">
        <v>43216</v>
      </c>
      <c r="J49" s="172">
        <v>12</v>
      </c>
      <c r="K49" s="351">
        <v>43647</v>
      </c>
      <c r="L49" s="563"/>
      <c r="M49" s="400"/>
      <c r="N49" s="400">
        <f t="shared" si="3"/>
        <v>14.366666666666667</v>
      </c>
      <c r="O49" s="384"/>
      <c r="P49" s="411" t="s">
        <v>1617</v>
      </c>
      <c r="Z49" s="1"/>
    </row>
    <row r="50" spans="1:26" ht="17" x14ac:dyDescent="0.2">
      <c r="A50" s="179">
        <v>46</v>
      </c>
      <c r="B50" s="179">
        <v>2</v>
      </c>
      <c r="C50" s="171">
        <v>190715</v>
      </c>
      <c r="D50" s="182" t="s">
        <v>1583</v>
      </c>
      <c r="E50" s="171" t="s">
        <v>779</v>
      </c>
      <c r="F50" s="179"/>
      <c r="G50" s="221" t="s">
        <v>15</v>
      </c>
      <c r="H50" s="172" t="s">
        <v>54</v>
      </c>
      <c r="I50" s="224">
        <v>43216</v>
      </c>
      <c r="J50" s="172">
        <v>12</v>
      </c>
      <c r="K50" s="351">
        <v>43647</v>
      </c>
      <c r="L50" s="563"/>
      <c r="M50" s="400"/>
      <c r="N50" s="400">
        <f t="shared" si="3"/>
        <v>14.366666666666667</v>
      </c>
      <c r="O50" s="384"/>
      <c r="P50" s="411" t="s">
        <v>1617</v>
      </c>
      <c r="Z50" s="1"/>
    </row>
    <row r="51" spans="1:26" ht="17" x14ac:dyDescent="0.2">
      <c r="A51" s="179">
        <v>47</v>
      </c>
      <c r="B51" s="179">
        <v>3</v>
      </c>
      <c r="C51" s="171">
        <v>190715</v>
      </c>
      <c r="D51" s="182" t="s">
        <v>1583</v>
      </c>
      <c r="E51" s="171" t="s">
        <v>783</v>
      </c>
      <c r="F51" s="179"/>
      <c r="G51" s="221" t="s">
        <v>15</v>
      </c>
      <c r="H51" s="172" t="s">
        <v>54</v>
      </c>
      <c r="I51" s="224">
        <v>43216</v>
      </c>
      <c r="J51" s="172">
        <v>12</v>
      </c>
      <c r="K51" s="351">
        <v>43647</v>
      </c>
      <c r="L51" s="172" t="s">
        <v>1608</v>
      </c>
      <c r="M51" s="400"/>
      <c r="N51" s="400">
        <f t="shared" si="3"/>
        <v>14.366666666666667</v>
      </c>
      <c r="O51" s="384"/>
      <c r="P51" s="411" t="s">
        <v>1617</v>
      </c>
      <c r="Z51" s="1"/>
    </row>
    <row r="52" spans="1:26" ht="17" x14ac:dyDescent="0.2">
      <c r="A52" s="178">
        <v>48</v>
      </c>
      <c r="B52" s="178">
        <v>5</v>
      </c>
      <c r="C52" s="173">
        <v>190715</v>
      </c>
      <c r="D52" s="183" t="s">
        <v>1583</v>
      </c>
      <c r="E52" s="173" t="s">
        <v>787</v>
      </c>
      <c r="F52" s="178"/>
      <c r="G52" s="209" t="s">
        <v>15</v>
      </c>
      <c r="H52" s="174" t="s">
        <v>55</v>
      </c>
      <c r="I52" s="223">
        <v>43246</v>
      </c>
      <c r="J52" s="174">
        <v>12</v>
      </c>
      <c r="K52" s="350">
        <v>43647</v>
      </c>
      <c r="L52" s="174" t="s">
        <v>1608</v>
      </c>
      <c r="M52" s="395"/>
      <c r="N52" s="395">
        <f t="shared" si="3"/>
        <v>13.366666666666667</v>
      </c>
      <c r="O52" s="212"/>
      <c r="P52" s="411" t="s">
        <v>1617</v>
      </c>
      <c r="Z52" s="1"/>
    </row>
    <row r="53" spans="1:26" ht="17" x14ac:dyDescent="0.2">
      <c r="A53" s="185">
        <v>49</v>
      </c>
      <c r="B53" s="185">
        <v>4</v>
      </c>
      <c r="C53" s="186">
        <v>190715</v>
      </c>
      <c r="D53" s="186" t="s">
        <v>1583</v>
      </c>
      <c r="E53" s="186" t="s">
        <v>791</v>
      </c>
      <c r="F53" s="185"/>
      <c r="G53" s="246" t="s">
        <v>1618</v>
      </c>
      <c r="H53" s="216" t="s">
        <v>56</v>
      </c>
      <c r="I53" s="225">
        <v>43180</v>
      </c>
      <c r="J53" s="216">
        <v>12</v>
      </c>
      <c r="K53" s="352">
        <v>43647</v>
      </c>
      <c r="L53" s="216" t="s">
        <v>1608</v>
      </c>
      <c r="M53" s="401"/>
      <c r="N53" s="401">
        <f t="shared" si="3"/>
        <v>15.566666666666666</v>
      </c>
      <c r="O53" s="385"/>
      <c r="P53" s="411" t="s">
        <v>1617</v>
      </c>
    </row>
    <row r="54" spans="1:26" ht="17" x14ac:dyDescent="0.2">
      <c r="A54" s="185">
        <v>50</v>
      </c>
      <c r="B54" s="185">
        <v>9</v>
      </c>
      <c r="C54" s="186">
        <v>190909</v>
      </c>
      <c r="D54" s="186" t="s">
        <v>1583</v>
      </c>
      <c r="E54" s="186" t="s">
        <v>795</v>
      </c>
      <c r="F54" s="185"/>
      <c r="G54" s="246" t="s">
        <v>15</v>
      </c>
      <c r="H54" s="216" t="s">
        <v>56</v>
      </c>
      <c r="I54" s="225">
        <v>43180</v>
      </c>
      <c r="J54" s="216">
        <v>18</v>
      </c>
      <c r="K54" s="352">
        <v>43703</v>
      </c>
      <c r="L54" s="216" t="s">
        <v>1608</v>
      </c>
      <c r="M54" s="401"/>
      <c r="N54" s="401">
        <f t="shared" si="3"/>
        <v>17.433333333333334</v>
      </c>
      <c r="O54" s="385"/>
      <c r="P54" s="408" t="s">
        <v>1585</v>
      </c>
    </row>
    <row r="55" spans="1:26" ht="17" x14ac:dyDescent="0.2">
      <c r="A55" s="179">
        <v>51</v>
      </c>
      <c r="B55" s="179">
        <v>10</v>
      </c>
      <c r="C55" s="171">
        <v>190909</v>
      </c>
      <c r="D55" s="182" t="s">
        <v>1583</v>
      </c>
      <c r="E55" s="171" t="s">
        <v>799</v>
      </c>
      <c r="F55" s="179"/>
      <c r="G55" s="221" t="s">
        <v>15</v>
      </c>
      <c r="H55" s="172" t="s">
        <v>54</v>
      </c>
      <c r="I55" s="224">
        <v>43216</v>
      </c>
      <c r="J55" s="172">
        <v>18</v>
      </c>
      <c r="K55" s="351">
        <v>43703</v>
      </c>
      <c r="L55" s="172" t="s">
        <v>1608</v>
      </c>
      <c r="M55" s="400"/>
      <c r="N55" s="400">
        <f t="shared" si="3"/>
        <v>16.233333333333334</v>
      </c>
      <c r="O55" s="384"/>
      <c r="P55" s="408" t="s">
        <v>1585</v>
      </c>
    </row>
    <row r="56" spans="1:26" ht="17" x14ac:dyDescent="0.2">
      <c r="A56" s="179">
        <v>52</v>
      </c>
      <c r="B56" s="179">
        <v>11</v>
      </c>
      <c r="C56" s="171">
        <v>190909</v>
      </c>
      <c r="D56" s="182" t="s">
        <v>1583</v>
      </c>
      <c r="E56" s="171" t="s">
        <v>803</v>
      </c>
      <c r="F56" s="179"/>
      <c r="G56" s="221" t="s">
        <v>1618</v>
      </c>
      <c r="H56" s="172" t="s">
        <v>54</v>
      </c>
      <c r="I56" s="224">
        <v>43216</v>
      </c>
      <c r="J56" s="172">
        <v>18</v>
      </c>
      <c r="K56" s="351">
        <v>43703</v>
      </c>
      <c r="L56" s="172" t="s">
        <v>1608</v>
      </c>
      <c r="M56" s="400"/>
      <c r="N56" s="400">
        <f t="shared" si="3"/>
        <v>16.233333333333334</v>
      </c>
      <c r="O56" s="384"/>
      <c r="P56" s="408" t="s">
        <v>1585</v>
      </c>
    </row>
    <row r="57" spans="1:26" ht="17" x14ac:dyDescent="0.2">
      <c r="A57" s="179">
        <v>53</v>
      </c>
      <c r="B57" s="179">
        <v>12</v>
      </c>
      <c r="C57" s="171">
        <v>190909</v>
      </c>
      <c r="D57" s="182" t="s">
        <v>1583</v>
      </c>
      <c r="E57" s="171" t="s">
        <v>807</v>
      </c>
      <c r="F57" s="179"/>
      <c r="G57" s="221" t="s">
        <v>1618</v>
      </c>
      <c r="H57" s="172" t="s">
        <v>54</v>
      </c>
      <c r="I57" s="224">
        <v>43216</v>
      </c>
      <c r="J57" s="172">
        <v>18</v>
      </c>
      <c r="K57" s="351">
        <v>43703</v>
      </c>
      <c r="L57" s="172" t="s">
        <v>1608</v>
      </c>
      <c r="M57" s="400"/>
      <c r="N57" s="400">
        <f t="shared" si="3"/>
        <v>16.233333333333334</v>
      </c>
      <c r="O57" s="384"/>
      <c r="P57" s="408" t="s">
        <v>1585</v>
      </c>
    </row>
    <row r="58" spans="1:26" ht="17" x14ac:dyDescent="0.2">
      <c r="A58" s="179">
        <v>54</v>
      </c>
      <c r="B58" s="179">
        <v>13</v>
      </c>
      <c r="C58" s="171">
        <v>190909</v>
      </c>
      <c r="D58" s="182" t="s">
        <v>1583</v>
      </c>
      <c r="E58" s="171" t="s">
        <v>811</v>
      </c>
      <c r="F58" s="179"/>
      <c r="G58" s="221" t="s">
        <v>15</v>
      </c>
      <c r="H58" s="172" t="s">
        <v>54</v>
      </c>
      <c r="I58" s="224">
        <v>43216</v>
      </c>
      <c r="J58" s="172">
        <v>18</v>
      </c>
      <c r="K58" s="351">
        <v>43703</v>
      </c>
      <c r="L58" s="172" t="s">
        <v>1608</v>
      </c>
      <c r="M58" s="400"/>
      <c r="N58" s="400">
        <f t="shared" si="3"/>
        <v>16.233333333333334</v>
      </c>
      <c r="O58" s="384"/>
      <c r="P58" s="408" t="s">
        <v>1585</v>
      </c>
    </row>
    <row r="59" spans="1:26" ht="17" x14ac:dyDescent="0.2">
      <c r="A59" s="179">
        <v>55</v>
      </c>
      <c r="B59" s="179">
        <v>14</v>
      </c>
      <c r="C59" s="171">
        <v>190909</v>
      </c>
      <c r="D59" s="182" t="s">
        <v>1583</v>
      </c>
      <c r="E59" s="171" t="s">
        <v>815</v>
      </c>
      <c r="F59" s="179"/>
      <c r="G59" s="221" t="s">
        <v>1618</v>
      </c>
      <c r="H59" s="172" t="s">
        <v>54</v>
      </c>
      <c r="I59" s="224">
        <v>43216</v>
      </c>
      <c r="J59" s="172">
        <v>18</v>
      </c>
      <c r="K59" s="351">
        <v>43703</v>
      </c>
      <c r="L59" s="172" t="s">
        <v>1608</v>
      </c>
      <c r="M59" s="400"/>
      <c r="N59" s="400">
        <f t="shared" si="3"/>
        <v>16.233333333333334</v>
      </c>
      <c r="O59" s="384"/>
      <c r="P59" s="408" t="s">
        <v>1585</v>
      </c>
    </row>
    <row r="60" spans="1:26" ht="17" x14ac:dyDescent="0.2">
      <c r="A60" s="178">
        <v>56</v>
      </c>
      <c r="B60" s="178">
        <v>7</v>
      </c>
      <c r="C60" s="173">
        <v>191028</v>
      </c>
      <c r="D60" s="173" t="s">
        <v>1616</v>
      </c>
      <c r="E60" s="173" t="s">
        <v>819</v>
      </c>
      <c r="F60" s="178"/>
      <c r="G60" s="209" t="s">
        <v>15</v>
      </c>
      <c r="H60" s="174" t="s">
        <v>55</v>
      </c>
      <c r="I60" s="223">
        <v>43216</v>
      </c>
      <c r="J60" s="174">
        <v>18</v>
      </c>
      <c r="K60" s="350">
        <v>43752</v>
      </c>
      <c r="L60" s="174" t="s">
        <v>1608</v>
      </c>
      <c r="M60" s="395"/>
      <c r="N60" s="395">
        <f t="shared" si="3"/>
        <v>17.866666666666667</v>
      </c>
      <c r="O60" s="212"/>
      <c r="P60" s="408" t="s">
        <v>1585</v>
      </c>
    </row>
    <row r="61" spans="1:26" ht="17" x14ac:dyDescent="0.2">
      <c r="A61" s="178">
        <v>57</v>
      </c>
      <c r="B61" s="178">
        <v>3</v>
      </c>
      <c r="C61" s="173">
        <v>191028</v>
      </c>
      <c r="D61" s="173" t="s">
        <v>1616</v>
      </c>
      <c r="E61" s="173" t="s">
        <v>823</v>
      </c>
      <c r="F61" s="178"/>
      <c r="G61" s="209" t="s">
        <v>17</v>
      </c>
      <c r="H61" s="174" t="s">
        <v>55</v>
      </c>
      <c r="I61" s="223">
        <v>43216</v>
      </c>
      <c r="J61" s="174">
        <v>18</v>
      </c>
      <c r="K61" s="350">
        <v>43752</v>
      </c>
      <c r="L61" s="174" t="s">
        <v>1608</v>
      </c>
      <c r="M61" s="395"/>
      <c r="N61" s="395">
        <f t="shared" si="3"/>
        <v>17.866666666666667</v>
      </c>
      <c r="O61" s="212"/>
      <c r="P61" s="408" t="s">
        <v>1585</v>
      </c>
    </row>
    <row r="62" spans="1:26" ht="17" x14ac:dyDescent="0.2">
      <c r="A62" s="178">
        <v>58</v>
      </c>
      <c r="B62" s="178">
        <v>6</v>
      </c>
      <c r="C62" s="173">
        <v>191028</v>
      </c>
      <c r="D62" s="173" t="s">
        <v>1616</v>
      </c>
      <c r="E62" s="173" t="s">
        <v>827</v>
      </c>
      <c r="F62" s="178"/>
      <c r="G62" s="209" t="s">
        <v>15</v>
      </c>
      <c r="H62" s="174" t="s">
        <v>55</v>
      </c>
      <c r="I62" s="223">
        <v>43216</v>
      </c>
      <c r="J62" s="174">
        <v>18</v>
      </c>
      <c r="K62" s="350">
        <v>43752</v>
      </c>
      <c r="L62" s="174" t="s">
        <v>1608</v>
      </c>
      <c r="M62" s="395"/>
      <c r="N62" s="395">
        <f t="shared" si="3"/>
        <v>17.866666666666667</v>
      </c>
      <c r="O62" s="212"/>
      <c r="P62" s="408" t="s">
        <v>1585</v>
      </c>
    </row>
    <row r="63" spans="1:26" ht="17" x14ac:dyDescent="0.2">
      <c r="A63" s="178">
        <v>59</v>
      </c>
      <c r="B63" s="178">
        <v>4</v>
      </c>
      <c r="C63" s="173">
        <v>191028</v>
      </c>
      <c r="D63" s="173" t="s">
        <v>1616</v>
      </c>
      <c r="E63" s="173" t="s">
        <v>831</v>
      </c>
      <c r="F63" s="178"/>
      <c r="G63" s="209" t="s">
        <v>17</v>
      </c>
      <c r="H63" s="174" t="s">
        <v>55</v>
      </c>
      <c r="I63" s="223">
        <v>43216</v>
      </c>
      <c r="J63" s="174">
        <v>18</v>
      </c>
      <c r="K63" s="350">
        <v>43752</v>
      </c>
      <c r="L63" s="174" t="s">
        <v>1608</v>
      </c>
      <c r="M63" s="395"/>
      <c r="N63" s="395">
        <f t="shared" si="3"/>
        <v>17.866666666666667</v>
      </c>
      <c r="O63" s="212"/>
      <c r="P63" s="408" t="s">
        <v>1585</v>
      </c>
    </row>
    <row r="64" spans="1:26" ht="17" x14ac:dyDescent="0.2">
      <c r="A64" s="178">
        <v>60</v>
      </c>
      <c r="B64" s="178">
        <v>5</v>
      </c>
      <c r="C64" s="173">
        <v>191028</v>
      </c>
      <c r="D64" s="173" t="s">
        <v>1616</v>
      </c>
      <c r="E64" s="173" t="s">
        <v>835</v>
      </c>
      <c r="F64" s="178"/>
      <c r="G64" s="209" t="s">
        <v>17</v>
      </c>
      <c r="H64" s="174" t="s">
        <v>55</v>
      </c>
      <c r="I64" s="223">
        <v>43216</v>
      </c>
      <c r="J64" s="174">
        <v>18</v>
      </c>
      <c r="K64" s="350">
        <v>43752</v>
      </c>
      <c r="L64" s="174" t="s">
        <v>1608</v>
      </c>
      <c r="M64" s="395"/>
      <c r="N64" s="395">
        <f t="shared" si="3"/>
        <v>17.866666666666667</v>
      </c>
      <c r="O64" s="212"/>
      <c r="P64" s="408" t="s">
        <v>1585</v>
      </c>
    </row>
    <row r="65" spans="1:16" ht="16" x14ac:dyDescent="0.2">
      <c r="A65" s="191"/>
      <c r="B65" s="191"/>
      <c r="C65" s="191"/>
      <c r="D65" s="191"/>
      <c r="E65" s="191"/>
      <c r="F65" s="191"/>
      <c r="G65" s="202"/>
      <c r="H65" s="217"/>
      <c r="I65" s="202"/>
      <c r="J65" s="217"/>
      <c r="K65" s="337"/>
      <c r="L65" s="217"/>
      <c r="M65" s="397"/>
      <c r="N65" s="398">
        <f t="shared" si="3"/>
        <v>0</v>
      </c>
      <c r="O65" s="337"/>
      <c r="P65" s="409"/>
    </row>
    <row r="66" spans="1:16" ht="16" x14ac:dyDescent="0.2">
      <c r="A66" s="189">
        <v>61</v>
      </c>
      <c r="B66" s="189"/>
      <c r="C66" s="189" t="s">
        <v>8</v>
      </c>
      <c r="D66" s="189" t="s">
        <v>1583</v>
      </c>
      <c r="E66" s="189" t="s">
        <v>1619</v>
      </c>
      <c r="F66" s="249">
        <v>1253168</v>
      </c>
      <c r="G66" s="203" t="s">
        <v>17</v>
      </c>
      <c r="H66" s="190" t="s">
        <v>24</v>
      </c>
      <c r="I66" s="227">
        <v>43584</v>
      </c>
      <c r="J66" s="333">
        <v>18</v>
      </c>
      <c r="K66" s="340">
        <v>44130</v>
      </c>
      <c r="L66" s="378" t="s">
        <v>1620</v>
      </c>
      <c r="M66" s="402"/>
      <c r="N66" s="402">
        <f t="shared" si="3"/>
        <v>18.2</v>
      </c>
      <c r="O66" s="386"/>
      <c r="P66" s="408" t="s">
        <v>1585</v>
      </c>
    </row>
    <row r="67" spans="1:16" ht="16" x14ac:dyDescent="0.2">
      <c r="A67" s="189">
        <v>62</v>
      </c>
      <c r="B67" s="189"/>
      <c r="C67" s="189" t="s">
        <v>8</v>
      </c>
      <c r="D67" s="189" t="s">
        <v>1583</v>
      </c>
      <c r="E67" s="189" t="s">
        <v>1621</v>
      </c>
      <c r="F67" s="250">
        <v>1253168</v>
      </c>
      <c r="G67" s="203" t="s">
        <v>17</v>
      </c>
      <c r="H67" s="190" t="s">
        <v>24</v>
      </c>
      <c r="I67" s="228">
        <v>43689</v>
      </c>
      <c r="J67" s="333">
        <v>18</v>
      </c>
      <c r="K67" s="340">
        <v>44130</v>
      </c>
      <c r="L67" s="378" t="s">
        <v>1620</v>
      </c>
      <c r="M67" s="402"/>
      <c r="N67" s="402">
        <f t="shared" ref="N67:N130" si="4">_xlfn.DAYS(K67,I67)/30</f>
        <v>14.7</v>
      </c>
      <c r="O67" s="386"/>
      <c r="P67" s="408" t="s">
        <v>1585</v>
      </c>
    </row>
    <row r="68" spans="1:16" ht="16" x14ac:dyDescent="0.2">
      <c r="A68" s="189">
        <v>63</v>
      </c>
      <c r="B68" s="189"/>
      <c r="C68" s="189" t="s">
        <v>8</v>
      </c>
      <c r="D68" s="189" t="s">
        <v>1583</v>
      </c>
      <c r="E68" s="189" t="s">
        <v>1622</v>
      </c>
      <c r="F68" s="250">
        <v>1299775</v>
      </c>
      <c r="G68" s="203" t="s">
        <v>15</v>
      </c>
      <c r="H68" s="190" t="s">
        <v>24</v>
      </c>
      <c r="I68" s="228">
        <v>43799</v>
      </c>
      <c r="J68" s="333">
        <v>18</v>
      </c>
      <c r="K68" s="340">
        <v>44130</v>
      </c>
      <c r="L68" s="378" t="s">
        <v>1620</v>
      </c>
      <c r="M68" s="402"/>
      <c r="N68" s="402">
        <f t="shared" si="4"/>
        <v>11.033333333333333</v>
      </c>
      <c r="O68" s="386"/>
      <c r="P68" s="408" t="s">
        <v>1585</v>
      </c>
    </row>
    <row r="69" spans="1:16" ht="16" x14ac:dyDescent="0.2">
      <c r="A69" s="189">
        <v>64</v>
      </c>
      <c r="B69" s="189"/>
      <c r="C69" s="189" t="s">
        <v>8</v>
      </c>
      <c r="D69" s="189" t="s">
        <v>1583</v>
      </c>
      <c r="E69" s="189" t="s">
        <v>1623</v>
      </c>
      <c r="F69" s="250">
        <v>1299775</v>
      </c>
      <c r="G69" s="203" t="s">
        <v>15</v>
      </c>
      <c r="H69" s="190" t="s">
        <v>24</v>
      </c>
      <c r="I69" s="228">
        <v>43584</v>
      </c>
      <c r="J69" s="333">
        <v>18</v>
      </c>
      <c r="K69" s="340">
        <v>44130</v>
      </c>
      <c r="L69" s="378" t="s">
        <v>1620</v>
      </c>
      <c r="M69" s="402"/>
      <c r="N69" s="402">
        <f t="shared" si="4"/>
        <v>18.2</v>
      </c>
      <c r="O69" s="386"/>
      <c r="P69" s="408" t="s">
        <v>1585</v>
      </c>
    </row>
    <row r="70" spans="1:16" ht="16" x14ac:dyDescent="0.2">
      <c r="A70" s="189">
        <v>65</v>
      </c>
      <c r="B70" s="189"/>
      <c r="C70" s="189" t="s">
        <v>8</v>
      </c>
      <c r="D70" s="189" t="s">
        <v>1583</v>
      </c>
      <c r="E70" s="189" t="s">
        <v>1624</v>
      </c>
      <c r="F70" s="250">
        <v>1299782</v>
      </c>
      <c r="G70" s="203" t="s">
        <v>17</v>
      </c>
      <c r="H70" s="190" t="s">
        <v>1625</v>
      </c>
      <c r="I70" s="228">
        <v>43838</v>
      </c>
      <c r="J70" s="333">
        <v>18</v>
      </c>
      <c r="K70" s="340">
        <v>44130</v>
      </c>
      <c r="L70" s="378" t="s">
        <v>1620</v>
      </c>
      <c r="M70" s="402"/>
      <c r="N70" s="402">
        <f t="shared" si="4"/>
        <v>9.7333333333333325</v>
      </c>
      <c r="O70" s="386"/>
      <c r="P70" s="408" t="s">
        <v>1585</v>
      </c>
    </row>
    <row r="71" spans="1:16" ht="16" x14ac:dyDescent="0.2">
      <c r="A71" s="189">
        <v>66</v>
      </c>
      <c r="B71" s="189"/>
      <c r="C71" s="189" t="s">
        <v>8</v>
      </c>
      <c r="D71" s="189" t="s">
        <v>1583</v>
      </c>
      <c r="E71" s="189" t="s">
        <v>1626</v>
      </c>
      <c r="F71" s="251">
        <v>1299782</v>
      </c>
      <c r="G71" s="203" t="s">
        <v>17</v>
      </c>
      <c r="H71" s="190" t="s">
        <v>1625</v>
      </c>
      <c r="I71" s="229">
        <v>43838</v>
      </c>
      <c r="J71" s="333">
        <v>18</v>
      </c>
      <c r="K71" s="340">
        <v>44130</v>
      </c>
      <c r="L71" s="378" t="s">
        <v>1620</v>
      </c>
      <c r="M71" s="402"/>
      <c r="N71" s="402">
        <f t="shared" si="4"/>
        <v>9.7333333333333325</v>
      </c>
      <c r="O71" s="386"/>
      <c r="P71" s="408" t="s">
        <v>1585</v>
      </c>
    </row>
    <row r="72" spans="1:16" ht="16" x14ac:dyDescent="0.2">
      <c r="A72" s="191"/>
      <c r="B72" s="191"/>
      <c r="C72" s="191"/>
      <c r="D72" s="191"/>
      <c r="E72" s="191"/>
      <c r="F72" s="252"/>
      <c r="G72" s="204"/>
      <c r="H72" s="192"/>
      <c r="I72" s="230"/>
      <c r="J72" s="217"/>
      <c r="K72" s="337"/>
      <c r="L72" s="217"/>
      <c r="M72" s="397"/>
      <c r="N72" s="398">
        <f t="shared" si="4"/>
        <v>0</v>
      </c>
      <c r="O72" s="337"/>
      <c r="P72" s="409"/>
    </row>
    <row r="73" spans="1:16" ht="16" x14ac:dyDescent="0.2">
      <c r="A73" s="189">
        <v>67</v>
      </c>
      <c r="B73" s="189"/>
      <c r="C73" s="189" t="s">
        <v>13</v>
      </c>
      <c r="D73" s="189" t="s">
        <v>1583</v>
      </c>
      <c r="E73" s="193" t="s">
        <v>110</v>
      </c>
      <c r="F73" s="253">
        <v>1275958</v>
      </c>
      <c r="G73" s="203" t="s">
        <v>15</v>
      </c>
      <c r="H73" s="190" t="s">
        <v>24</v>
      </c>
      <c r="I73" s="231">
        <v>43845</v>
      </c>
      <c r="J73" s="333">
        <v>12</v>
      </c>
      <c r="K73" s="340">
        <v>44214</v>
      </c>
      <c r="L73" s="379" t="s">
        <v>1620</v>
      </c>
      <c r="M73" s="402"/>
      <c r="N73" s="402">
        <f t="shared" si="4"/>
        <v>12.3</v>
      </c>
      <c r="O73" s="387"/>
      <c r="P73" s="410" t="s">
        <v>14</v>
      </c>
    </row>
    <row r="74" spans="1:16" ht="16" x14ac:dyDescent="0.2">
      <c r="A74" s="189">
        <v>68</v>
      </c>
      <c r="B74" s="189"/>
      <c r="C74" s="189" t="s">
        <v>13</v>
      </c>
      <c r="D74" s="189" t="s">
        <v>1583</v>
      </c>
      <c r="E74" s="193" t="s">
        <v>114</v>
      </c>
      <c r="F74" s="250">
        <v>1275958</v>
      </c>
      <c r="G74" s="203" t="s">
        <v>15</v>
      </c>
      <c r="H74" s="190" t="s">
        <v>24</v>
      </c>
      <c r="I74" s="228">
        <v>43845</v>
      </c>
      <c r="J74" s="333">
        <v>12</v>
      </c>
      <c r="K74" s="340">
        <v>44214</v>
      </c>
      <c r="L74" s="379" t="s">
        <v>1620</v>
      </c>
      <c r="M74" s="402"/>
      <c r="N74" s="402">
        <f t="shared" si="4"/>
        <v>12.3</v>
      </c>
      <c r="O74" s="387"/>
      <c r="P74" s="410" t="s">
        <v>14</v>
      </c>
    </row>
    <row r="75" spans="1:16" ht="16" x14ac:dyDescent="0.2">
      <c r="A75" s="189">
        <v>69</v>
      </c>
      <c r="B75" s="189"/>
      <c r="C75" s="189" t="s">
        <v>13</v>
      </c>
      <c r="D75" s="189" t="s">
        <v>1583</v>
      </c>
      <c r="E75" s="193" t="s">
        <v>117</v>
      </c>
      <c r="F75" s="250">
        <v>1275958</v>
      </c>
      <c r="G75" s="203" t="s">
        <v>15</v>
      </c>
      <c r="H75" s="190" t="s">
        <v>24</v>
      </c>
      <c r="I75" s="228">
        <v>43851</v>
      </c>
      <c r="J75" s="333">
        <v>12</v>
      </c>
      <c r="K75" s="340">
        <v>44214</v>
      </c>
      <c r="L75" s="379" t="s">
        <v>1620</v>
      </c>
      <c r="M75" s="402"/>
      <c r="N75" s="402">
        <f t="shared" si="4"/>
        <v>12.1</v>
      </c>
      <c r="O75" s="387"/>
      <c r="P75" s="410" t="s">
        <v>14</v>
      </c>
    </row>
    <row r="76" spans="1:16" ht="16" x14ac:dyDescent="0.2">
      <c r="A76" s="189">
        <v>70</v>
      </c>
      <c r="B76" s="189"/>
      <c r="C76" s="189" t="s">
        <v>13</v>
      </c>
      <c r="D76" s="189" t="s">
        <v>1583</v>
      </c>
      <c r="E76" s="193" t="s">
        <v>120</v>
      </c>
      <c r="F76" s="250">
        <v>1275948</v>
      </c>
      <c r="G76" s="203" t="s">
        <v>17</v>
      </c>
      <c r="H76" s="190" t="s">
        <v>24</v>
      </c>
      <c r="I76" s="228">
        <v>43845</v>
      </c>
      <c r="J76" s="333">
        <v>12</v>
      </c>
      <c r="K76" s="340">
        <v>44214</v>
      </c>
      <c r="L76" s="379" t="s">
        <v>1620</v>
      </c>
      <c r="M76" s="402"/>
      <c r="N76" s="402">
        <f t="shared" si="4"/>
        <v>12.3</v>
      </c>
      <c r="O76" s="387"/>
      <c r="P76" s="410" t="s">
        <v>14</v>
      </c>
    </row>
    <row r="77" spans="1:16" ht="16" x14ac:dyDescent="0.2">
      <c r="A77" s="189">
        <v>71</v>
      </c>
      <c r="B77" s="189"/>
      <c r="C77" s="189" t="s">
        <v>13</v>
      </c>
      <c r="D77" s="189" t="s">
        <v>1583</v>
      </c>
      <c r="E77" s="193" t="s">
        <v>123</v>
      </c>
      <c r="F77" s="250">
        <v>1275948</v>
      </c>
      <c r="G77" s="203" t="s">
        <v>17</v>
      </c>
      <c r="H77" s="190" t="s">
        <v>24</v>
      </c>
      <c r="I77" s="228">
        <v>43845</v>
      </c>
      <c r="J77" s="333">
        <v>12</v>
      </c>
      <c r="K77" s="340">
        <v>44214</v>
      </c>
      <c r="L77" s="378" t="s">
        <v>1620</v>
      </c>
      <c r="M77" s="402"/>
      <c r="N77" s="402">
        <f t="shared" si="4"/>
        <v>12.3</v>
      </c>
      <c r="O77" s="386"/>
      <c r="P77" s="410" t="s">
        <v>14</v>
      </c>
    </row>
    <row r="78" spans="1:16" ht="16" x14ac:dyDescent="0.2">
      <c r="A78" s="189">
        <v>72</v>
      </c>
      <c r="B78" s="189"/>
      <c r="C78" s="189" t="s">
        <v>13</v>
      </c>
      <c r="D78" s="189" t="s">
        <v>1583</v>
      </c>
      <c r="E78" s="193" t="s">
        <v>126</v>
      </c>
      <c r="F78" s="250">
        <v>1275948</v>
      </c>
      <c r="G78" s="203" t="s">
        <v>17</v>
      </c>
      <c r="H78" s="190" t="s">
        <v>24</v>
      </c>
      <c r="I78" s="228">
        <v>43845</v>
      </c>
      <c r="J78" s="333">
        <v>12</v>
      </c>
      <c r="K78" s="340">
        <v>44214</v>
      </c>
      <c r="L78" s="378" t="s">
        <v>1620</v>
      </c>
      <c r="M78" s="402"/>
      <c r="N78" s="402">
        <f t="shared" si="4"/>
        <v>12.3</v>
      </c>
      <c r="O78" s="386"/>
      <c r="P78" s="410" t="s">
        <v>14</v>
      </c>
    </row>
    <row r="79" spans="1:16" ht="16" x14ac:dyDescent="0.2">
      <c r="A79" s="189">
        <v>73</v>
      </c>
      <c r="B79" s="189"/>
      <c r="C79" s="189" t="s">
        <v>13</v>
      </c>
      <c r="D79" s="189" t="s">
        <v>1583</v>
      </c>
      <c r="E79" s="193" t="s">
        <v>128</v>
      </c>
      <c r="F79" s="250">
        <v>1299774</v>
      </c>
      <c r="G79" s="203" t="s">
        <v>17</v>
      </c>
      <c r="H79" s="190" t="s">
        <v>24</v>
      </c>
      <c r="I79" s="228">
        <v>43824</v>
      </c>
      <c r="J79" s="333">
        <v>12</v>
      </c>
      <c r="K79" s="340">
        <v>44214</v>
      </c>
      <c r="L79" s="378" t="s">
        <v>1620</v>
      </c>
      <c r="M79" s="402"/>
      <c r="N79" s="402">
        <f t="shared" si="4"/>
        <v>13</v>
      </c>
      <c r="O79" s="386"/>
      <c r="P79" s="410" t="s">
        <v>14</v>
      </c>
    </row>
    <row r="80" spans="1:16" ht="16" x14ac:dyDescent="0.2">
      <c r="A80" s="189">
        <v>74</v>
      </c>
      <c r="B80" s="189"/>
      <c r="C80" s="189" t="s">
        <v>13</v>
      </c>
      <c r="D80" s="189" t="s">
        <v>1583</v>
      </c>
      <c r="E80" s="193" t="s">
        <v>130</v>
      </c>
      <c r="F80" s="250">
        <v>1299774</v>
      </c>
      <c r="G80" s="203" t="s">
        <v>17</v>
      </c>
      <c r="H80" s="190" t="s">
        <v>24</v>
      </c>
      <c r="I80" s="228">
        <v>43824</v>
      </c>
      <c r="J80" s="333">
        <v>12</v>
      </c>
      <c r="K80" s="340">
        <v>44214</v>
      </c>
      <c r="L80" s="378" t="s">
        <v>1620</v>
      </c>
      <c r="M80" s="402"/>
      <c r="N80" s="402">
        <f t="shared" si="4"/>
        <v>13</v>
      </c>
      <c r="O80" s="386"/>
      <c r="P80" s="410" t="s">
        <v>14</v>
      </c>
    </row>
    <row r="81" spans="1:16" ht="16" x14ac:dyDescent="0.2">
      <c r="A81" s="189">
        <v>75</v>
      </c>
      <c r="B81" s="189"/>
      <c r="C81" s="189" t="s">
        <v>13</v>
      </c>
      <c r="D81" s="189" t="s">
        <v>1583</v>
      </c>
      <c r="E81" s="193" t="s">
        <v>132</v>
      </c>
      <c r="F81" s="250">
        <v>1299774</v>
      </c>
      <c r="G81" s="203" t="s">
        <v>17</v>
      </c>
      <c r="H81" s="190" t="s">
        <v>24</v>
      </c>
      <c r="I81" s="228">
        <v>43824</v>
      </c>
      <c r="J81" s="333">
        <v>12</v>
      </c>
      <c r="K81" s="340">
        <v>44214</v>
      </c>
      <c r="L81" s="378" t="s">
        <v>1620</v>
      </c>
      <c r="M81" s="402"/>
      <c r="N81" s="402">
        <f t="shared" si="4"/>
        <v>13</v>
      </c>
      <c r="O81" s="386"/>
      <c r="P81" s="410" t="s">
        <v>14</v>
      </c>
    </row>
    <row r="82" spans="1:16" ht="16" x14ac:dyDescent="0.2">
      <c r="A82" s="189">
        <v>76</v>
      </c>
      <c r="B82" s="189"/>
      <c r="C82" s="189" t="s">
        <v>13</v>
      </c>
      <c r="D82" s="189" t="s">
        <v>1583</v>
      </c>
      <c r="E82" s="193" t="s">
        <v>134</v>
      </c>
      <c r="F82" s="250">
        <v>1299774</v>
      </c>
      <c r="G82" s="203" t="s">
        <v>17</v>
      </c>
      <c r="H82" s="190" t="s">
        <v>24</v>
      </c>
      <c r="I82" s="228">
        <v>43824</v>
      </c>
      <c r="J82" s="333">
        <v>12</v>
      </c>
      <c r="K82" s="340">
        <v>44214</v>
      </c>
      <c r="L82" s="378" t="s">
        <v>1620</v>
      </c>
      <c r="M82" s="402"/>
      <c r="N82" s="402">
        <f t="shared" si="4"/>
        <v>13</v>
      </c>
      <c r="O82" s="386"/>
      <c r="P82" s="410" t="s">
        <v>14</v>
      </c>
    </row>
    <row r="83" spans="1:16" ht="16" x14ac:dyDescent="0.2">
      <c r="A83" s="195">
        <v>77</v>
      </c>
      <c r="B83" s="195"/>
      <c r="C83" s="195" t="s">
        <v>13</v>
      </c>
      <c r="D83" s="195" t="s">
        <v>1583</v>
      </c>
      <c r="E83" s="194" t="s">
        <v>136</v>
      </c>
      <c r="F83" s="210">
        <v>1312798</v>
      </c>
      <c r="G83" s="247" t="s">
        <v>17</v>
      </c>
      <c r="H83" s="105" t="s">
        <v>40</v>
      </c>
      <c r="I83" s="232">
        <v>43789</v>
      </c>
      <c r="J83" s="105">
        <v>12</v>
      </c>
      <c r="K83" s="341">
        <v>44214</v>
      </c>
      <c r="L83" s="380" t="s">
        <v>1620</v>
      </c>
      <c r="M83" s="403"/>
      <c r="N83" s="403">
        <f t="shared" si="4"/>
        <v>14.166666666666666</v>
      </c>
      <c r="O83" s="388"/>
      <c r="P83" s="410" t="s">
        <v>14</v>
      </c>
    </row>
    <row r="84" spans="1:16" ht="16" x14ac:dyDescent="0.2">
      <c r="A84" s="195">
        <v>78</v>
      </c>
      <c r="B84" s="195"/>
      <c r="C84" s="195" t="s">
        <v>13</v>
      </c>
      <c r="D84" s="195" t="s">
        <v>1583</v>
      </c>
      <c r="E84" s="194" t="s">
        <v>138</v>
      </c>
      <c r="F84" s="210">
        <v>1312798</v>
      </c>
      <c r="G84" s="247" t="s">
        <v>17</v>
      </c>
      <c r="H84" s="105" t="s">
        <v>40</v>
      </c>
      <c r="I84" s="232">
        <v>43808</v>
      </c>
      <c r="J84" s="105">
        <v>12</v>
      </c>
      <c r="K84" s="341">
        <v>44214</v>
      </c>
      <c r="L84" s="380" t="s">
        <v>1620</v>
      </c>
      <c r="M84" s="403"/>
      <c r="N84" s="403">
        <f t="shared" si="4"/>
        <v>13.533333333333333</v>
      </c>
      <c r="O84" s="388"/>
      <c r="P84" s="410" t="s">
        <v>14</v>
      </c>
    </row>
    <row r="85" spans="1:16" ht="16" x14ac:dyDescent="0.2">
      <c r="A85" s="195">
        <v>79</v>
      </c>
      <c r="B85" s="195"/>
      <c r="C85" s="195" t="s">
        <v>13</v>
      </c>
      <c r="D85" s="195" t="s">
        <v>1583</v>
      </c>
      <c r="E85" s="194" t="s">
        <v>140</v>
      </c>
      <c r="F85" s="254">
        <v>1343433</v>
      </c>
      <c r="G85" s="247" t="s">
        <v>15</v>
      </c>
      <c r="H85" s="105" t="s">
        <v>40</v>
      </c>
      <c r="I85" s="233">
        <v>43871</v>
      </c>
      <c r="J85" s="105">
        <v>12</v>
      </c>
      <c r="K85" s="341">
        <v>44214</v>
      </c>
      <c r="L85" s="380" t="s">
        <v>1620</v>
      </c>
      <c r="M85" s="403"/>
      <c r="N85" s="403">
        <f t="shared" si="4"/>
        <v>11.433333333333334</v>
      </c>
      <c r="O85" s="388"/>
      <c r="P85" s="410" t="s">
        <v>14</v>
      </c>
    </row>
    <row r="86" spans="1:16" ht="16" x14ac:dyDescent="0.2">
      <c r="A86" s="195">
        <v>80</v>
      </c>
      <c r="B86" s="195"/>
      <c r="C86" s="195" t="s">
        <v>13</v>
      </c>
      <c r="D86" s="195" t="s">
        <v>1583</v>
      </c>
      <c r="E86" s="196" t="s">
        <v>141</v>
      </c>
      <c r="F86" s="254">
        <v>1343433</v>
      </c>
      <c r="G86" s="211" t="s">
        <v>15</v>
      </c>
      <c r="H86" s="103" t="s">
        <v>40</v>
      </c>
      <c r="I86" s="233">
        <v>43811</v>
      </c>
      <c r="J86" s="105">
        <v>12</v>
      </c>
      <c r="K86" s="341">
        <v>44214</v>
      </c>
      <c r="L86" s="380" t="s">
        <v>1620</v>
      </c>
      <c r="M86" s="403"/>
      <c r="N86" s="403">
        <f t="shared" si="4"/>
        <v>13.433333333333334</v>
      </c>
      <c r="O86" s="388"/>
      <c r="P86" s="410" t="s">
        <v>14</v>
      </c>
    </row>
    <row r="87" spans="1:16" ht="16" x14ac:dyDescent="0.2">
      <c r="A87" s="179">
        <v>81</v>
      </c>
      <c r="B87" s="179"/>
      <c r="C87" s="179" t="s">
        <v>13</v>
      </c>
      <c r="D87" s="179" t="s">
        <v>1583</v>
      </c>
      <c r="E87" s="197" t="s">
        <v>143</v>
      </c>
      <c r="F87" s="255">
        <v>1198647</v>
      </c>
      <c r="G87" s="205" t="s">
        <v>17</v>
      </c>
      <c r="H87" s="104" t="s">
        <v>54</v>
      </c>
      <c r="I87" s="234">
        <v>43831</v>
      </c>
      <c r="J87" s="150">
        <v>12</v>
      </c>
      <c r="K87" s="342">
        <v>44214</v>
      </c>
      <c r="L87" s="381" t="s">
        <v>1620</v>
      </c>
      <c r="M87" s="400"/>
      <c r="N87" s="400">
        <f t="shared" si="4"/>
        <v>12.766666666666667</v>
      </c>
      <c r="O87" s="389"/>
      <c r="P87" s="410" t="s">
        <v>14</v>
      </c>
    </row>
    <row r="88" spans="1:16" ht="16" x14ac:dyDescent="0.2">
      <c r="A88" s="179">
        <v>82</v>
      </c>
      <c r="B88" s="179"/>
      <c r="C88" s="179" t="s">
        <v>13</v>
      </c>
      <c r="D88" s="179" t="s">
        <v>1583</v>
      </c>
      <c r="E88" s="197" t="s">
        <v>145</v>
      </c>
      <c r="F88" s="255">
        <v>1198647</v>
      </c>
      <c r="G88" s="205" t="s">
        <v>17</v>
      </c>
      <c r="H88" s="104" t="s">
        <v>54</v>
      </c>
      <c r="I88" s="234">
        <v>43831</v>
      </c>
      <c r="J88" s="150">
        <v>12</v>
      </c>
      <c r="K88" s="342">
        <v>44214</v>
      </c>
      <c r="L88" s="381" t="s">
        <v>1620</v>
      </c>
      <c r="M88" s="400"/>
      <c r="N88" s="400">
        <f t="shared" si="4"/>
        <v>12.766666666666667</v>
      </c>
      <c r="O88" s="389"/>
      <c r="P88" s="410" t="s">
        <v>14</v>
      </c>
    </row>
    <row r="89" spans="1:16" ht="16" x14ac:dyDescent="0.2">
      <c r="A89" s="179">
        <v>83</v>
      </c>
      <c r="B89" s="179"/>
      <c r="C89" s="179" t="s">
        <v>13</v>
      </c>
      <c r="D89" s="179" t="s">
        <v>1583</v>
      </c>
      <c r="E89" s="197" t="s">
        <v>147</v>
      </c>
      <c r="F89" s="255">
        <v>1275960</v>
      </c>
      <c r="G89" s="205" t="s">
        <v>17</v>
      </c>
      <c r="H89" s="104" t="s">
        <v>54</v>
      </c>
      <c r="I89" s="234">
        <v>43831</v>
      </c>
      <c r="J89" s="150">
        <v>12</v>
      </c>
      <c r="K89" s="342">
        <v>44214</v>
      </c>
      <c r="L89" s="381" t="s">
        <v>1620</v>
      </c>
      <c r="M89" s="400"/>
      <c r="N89" s="400">
        <f t="shared" si="4"/>
        <v>12.766666666666667</v>
      </c>
      <c r="O89" s="389"/>
      <c r="P89" s="410" t="s">
        <v>14</v>
      </c>
    </row>
    <row r="90" spans="1:16" ht="16" x14ac:dyDescent="0.2">
      <c r="A90" s="179">
        <v>84</v>
      </c>
      <c r="B90" s="179"/>
      <c r="C90" s="179" t="s">
        <v>13</v>
      </c>
      <c r="D90" s="179" t="s">
        <v>1583</v>
      </c>
      <c r="E90" s="197" t="s">
        <v>149</v>
      </c>
      <c r="F90" s="255">
        <v>1275960</v>
      </c>
      <c r="G90" s="205" t="s">
        <v>17</v>
      </c>
      <c r="H90" s="104" t="s">
        <v>54</v>
      </c>
      <c r="I90" s="234">
        <v>43831</v>
      </c>
      <c r="J90" s="150">
        <v>12</v>
      </c>
      <c r="K90" s="342">
        <v>44214</v>
      </c>
      <c r="L90" s="381" t="s">
        <v>1620</v>
      </c>
      <c r="M90" s="400"/>
      <c r="N90" s="400">
        <f t="shared" si="4"/>
        <v>12.766666666666667</v>
      </c>
      <c r="O90" s="389"/>
      <c r="P90" s="410" t="s">
        <v>14</v>
      </c>
    </row>
    <row r="91" spans="1:16" ht="16" x14ac:dyDescent="0.2">
      <c r="A91" s="179">
        <v>85</v>
      </c>
      <c r="B91" s="179"/>
      <c r="C91" s="179" t="s">
        <v>13</v>
      </c>
      <c r="D91" s="179" t="s">
        <v>1583</v>
      </c>
      <c r="E91" s="197" t="s">
        <v>151</v>
      </c>
      <c r="F91" s="255">
        <v>1275960</v>
      </c>
      <c r="G91" s="205" t="s">
        <v>17</v>
      </c>
      <c r="H91" s="104" t="s">
        <v>54</v>
      </c>
      <c r="I91" s="234">
        <v>43832</v>
      </c>
      <c r="J91" s="150">
        <v>12</v>
      </c>
      <c r="K91" s="342">
        <v>44214</v>
      </c>
      <c r="L91" s="381" t="s">
        <v>1620</v>
      </c>
      <c r="M91" s="400"/>
      <c r="N91" s="400">
        <f t="shared" si="4"/>
        <v>12.733333333333333</v>
      </c>
      <c r="O91" s="389"/>
      <c r="P91" s="410" t="s">
        <v>14</v>
      </c>
    </row>
    <row r="92" spans="1:16" ht="16" x14ac:dyDescent="0.2">
      <c r="A92" s="179">
        <v>86</v>
      </c>
      <c r="B92" s="179"/>
      <c r="C92" s="179" t="s">
        <v>13</v>
      </c>
      <c r="D92" s="179" t="s">
        <v>1583</v>
      </c>
      <c r="E92" s="197" t="s">
        <v>153</v>
      </c>
      <c r="F92" s="255">
        <v>1275960</v>
      </c>
      <c r="G92" s="205" t="s">
        <v>17</v>
      </c>
      <c r="H92" s="104" t="s">
        <v>54</v>
      </c>
      <c r="I92" s="234">
        <v>43832</v>
      </c>
      <c r="J92" s="150">
        <v>12</v>
      </c>
      <c r="K92" s="342">
        <v>44214</v>
      </c>
      <c r="L92" s="381" t="s">
        <v>1620</v>
      </c>
      <c r="M92" s="400"/>
      <c r="N92" s="400">
        <f t="shared" si="4"/>
        <v>12.733333333333333</v>
      </c>
      <c r="O92" s="389"/>
      <c r="P92" s="410" t="s">
        <v>14</v>
      </c>
    </row>
    <row r="93" spans="1:16" ht="16" x14ac:dyDescent="0.2">
      <c r="A93" s="179">
        <v>87</v>
      </c>
      <c r="B93" s="179"/>
      <c r="C93" s="179" t="s">
        <v>13</v>
      </c>
      <c r="D93" s="179" t="s">
        <v>1583</v>
      </c>
      <c r="E93" s="197" t="s">
        <v>155</v>
      </c>
      <c r="F93" s="255">
        <v>1275960</v>
      </c>
      <c r="G93" s="205" t="s">
        <v>17</v>
      </c>
      <c r="H93" s="104" t="s">
        <v>54</v>
      </c>
      <c r="I93" s="234">
        <v>43832</v>
      </c>
      <c r="J93" s="150">
        <v>12</v>
      </c>
      <c r="K93" s="342">
        <v>44214</v>
      </c>
      <c r="L93" s="381" t="s">
        <v>1620</v>
      </c>
      <c r="M93" s="400"/>
      <c r="N93" s="400">
        <f t="shared" si="4"/>
        <v>12.733333333333333</v>
      </c>
      <c r="O93" s="389"/>
      <c r="P93" s="410" t="s">
        <v>14</v>
      </c>
    </row>
    <row r="94" spans="1:16" ht="16" x14ac:dyDescent="0.2">
      <c r="A94" s="179">
        <v>88</v>
      </c>
      <c r="B94" s="179"/>
      <c r="C94" s="179" t="s">
        <v>13</v>
      </c>
      <c r="D94" s="179" t="s">
        <v>1583</v>
      </c>
      <c r="E94" s="197" t="s">
        <v>157</v>
      </c>
      <c r="F94" s="255">
        <v>1253158</v>
      </c>
      <c r="G94" s="205" t="s">
        <v>15</v>
      </c>
      <c r="H94" s="104" t="s">
        <v>54</v>
      </c>
      <c r="I94" s="234">
        <v>43832</v>
      </c>
      <c r="J94" s="150">
        <v>12</v>
      </c>
      <c r="K94" s="342">
        <v>44214</v>
      </c>
      <c r="L94" s="381" t="s">
        <v>1620</v>
      </c>
      <c r="M94" s="400"/>
      <c r="N94" s="400">
        <f t="shared" si="4"/>
        <v>12.733333333333333</v>
      </c>
      <c r="O94" s="389"/>
      <c r="P94" s="410" t="s">
        <v>14</v>
      </c>
    </row>
    <row r="95" spans="1:16" ht="16" x14ac:dyDescent="0.2">
      <c r="A95" s="179">
        <v>89</v>
      </c>
      <c r="B95" s="179"/>
      <c r="C95" s="179" t="s">
        <v>13</v>
      </c>
      <c r="D95" s="179" t="s">
        <v>1583</v>
      </c>
      <c r="E95" s="197" t="s">
        <v>159</v>
      </c>
      <c r="F95" s="255">
        <v>1253158</v>
      </c>
      <c r="G95" s="205" t="s">
        <v>15</v>
      </c>
      <c r="H95" s="104" t="s">
        <v>54</v>
      </c>
      <c r="I95" s="234">
        <v>43832</v>
      </c>
      <c r="J95" s="150">
        <v>12</v>
      </c>
      <c r="K95" s="342">
        <v>44214</v>
      </c>
      <c r="L95" s="381" t="s">
        <v>1620</v>
      </c>
      <c r="M95" s="400"/>
      <c r="N95" s="400">
        <f t="shared" si="4"/>
        <v>12.733333333333333</v>
      </c>
      <c r="O95" s="389"/>
      <c r="P95" s="410" t="s">
        <v>14</v>
      </c>
    </row>
    <row r="96" spans="1:16" ht="16" x14ac:dyDescent="0.2">
      <c r="A96" s="179">
        <v>90</v>
      </c>
      <c r="B96" s="179"/>
      <c r="C96" s="179" t="s">
        <v>13</v>
      </c>
      <c r="D96" s="179" t="s">
        <v>1583</v>
      </c>
      <c r="E96" s="197" t="s">
        <v>161</v>
      </c>
      <c r="F96" s="255">
        <v>1253152</v>
      </c>
      <c r="G96" s="205" t="s">
        <v>15</v>
      </c>
      <c r="H96" s="104" t="s">
        <v>54</v>
      </c>
      <c r="I96" s="234">
        <v>43831</v>
      </c>
      <c r="J96" s="150">
        <v>12</v>
      </c>
      <c r="K96" s="342">
        <v>44214</v>
      </c>
      <c r="L96" s="381" t="s">
        <v>1620</v>
      </c>
      <c r="M96" s="400"/>
      <c r="N96" s="400">
        <f t="shared" si="4"/>
        <v>12.766666666666667</v>
      </c>
      <c r="O96" s="389"/>
      <c r="P96" s="410" t="s">
        <v>14</v>
      </c>
    </row>
    <row r="97" spans="1:16" ht="16" x14ac:dyDescent="0.2">
      <c r="A97" s="179">
        <v>91</v>
      </c>
      <c r="B97" s="179"/>
      <c r="C97" s="179" t="s">
        <v>13</v>
      </c>
      <c r="D97" s="179" t="s">
        <v>1583</v>
      </c>
      <c r="E97" s="197" t="s">
        <v>163</v>
      </c>
      <c r="F97" s="255">
        <v>1253152</v>
      </c>
      <c r="G97" s="205" t="s">
        <v>15</v>
      </c>
      <c r="H97" s="104" t="s">
        <v>54</v>
      </c>
      <c r="I97" s="234">
        <v>43831</v>
      </c>
      <c r="J97" s="150">
        <v>12</v>
      </c>
      <c r="K97" s="342">
        <v>44214</v>
      </c>
      <c r="L97" s="381" t="s">
        <v>1620</v>
      </c>
      <c r="M97" s="400"/>
      <c r="N97" s="400">
        <f t="shared" si="4"/>
        <v>12.766666666666667</v>
      </c>
      <c r="O97" s="389"/>
      <c r="P97" s="410" t="s">
        <v>14</v>
      </c>
    </row>
    <row r="98" spans="1:16" ht="16" x14ac:dyDescent="0.2">
      <c r="A98" s="179">
        <v>92</v>
      </c>
      <c r="B98" s="179"/>
      <c r="C98" s="179" t="s">
        <v>13</v>
      </c>
      <c r="D98" s="179" t="s">
        <v>1583</v>
      </c>
      <c r="E98" s="197" t="s">
        <v>165</v>
      </c>
      <c r="F98" s="255">
        <v>1253152</v>
      </c>
      <c r="G98" s="205" t="s">
        <v>15</v>
      </c>
      <c r="H98" s="104" t="s">
        <v>54</v>
      </c>
      <c r="I98" s="234">
        <v>43831</v>
      </c>
      <c r="J98" s="150">
        <v>12</v>
      </c>
      <c r="K98" s="342">
        <v>44214</v>
      </c>
      <c r="L98" s="381" t="s">
        <v>1620</v>
      </c>
      <c r="M98" s="400"/>
      <c r="N98" s="400">
        <f t="shared" si="4"/>
        <v>12.766666666666667</v>
      </c>
      <c r="O98" s="389"/>
      <c r="P98" s="410" t="s">
        <v>14</v>
      </c>
    </row>
    <row r="99" spans="1:16" ht="16" x14ac:dyDescent="0.2">
      <c r="A99" s="179">
        <v>93</v>
      </c>
      <c r="B99" s="179"/>
      <c r="C99" s="179" t="s">
        <v>13</v>
      </c>
      <c r="D99" s="179" t="s">
        <v>1583</v>
      </c>
      <c r="E99" s="197" t="s">
        <v>167</v>
      </c>
      <c r="F99" s="256">
        <v>1253152</v>
      </c>
      <c r="G99" s="205" t="s">
        <v>15</v>
      </c>
      <c r="H99" s="104" t="s">
        <v>54</v>
      </c>
      <c r="I99" s="235">
        <v>43831</v>
      </c>
      <c r="J99" s="150">
        <v>12</v>
      </c>
      <c r="K99" s="342">
        <v>44214</v>
      </c>
      <c r="L99" s="381" t="s">
        <v>1620</v>
      </c>
      <c r="M99" s="400"/>
      <c r="N99" s="400">
        <f t="shared" si="4"/>
        <v>12.766666666666667</v>
      </c>
      <c r="O99" s="389"/>
      <c r="P99" s="410" t="s">
        <v>14</v>
      </c>
    </row>
    <row r="100" spans="1:16" ht="16" x14ac:dyDescent="0.2">
      <c r="A100" s="191"/>
      <c r="B100" s="191"/>
      <c r="C100" s="191"/>
      <c r="D100" s="191"/>
      <c r="E100" s="191"/>
      <c r="F100" s="191"/>
      <c r="G100" s="202"/>
      <c r="H100" s="217"/>
      <c r="I100" s="202"/>
      <c r="J100" s="217"/>
      <c r="K100" s="337"/>
      <c r="L100" s="217"/>
      <c r="M100" s="397"/>
      <c r="N100" s="398">
        <f t="shared" si="4"/>
        <v>0</v>
      </c>
      <c r="O100" s="337"/>
      <c r="P100" s="409"/>
    </row>
    <row r="101" spans="1:16" ht="16" x14ac:dyDescent="0.2">
      <c r="A101" s="198">
        <v>94</v>
      </c>
      <c r="B101" s="198">
        <v>1</v>
      </c>
      <c r="C101" s="189" t="s">
        <v>21</v>
      </c>
      <c r="D101" s="189"/>
      <c r="E101" s="189" t="s">
        <v>169</v>
      </c>
      <c r="F101" s="257">
        <v>1362659</v>
      </c>
      <c r="G101" s="206" t="s">
        <v>17</v>
      </c>
      <c r="H101" s="16" t="s">
        <v>171</v>
      </c>
      <c r="I101" s="236">
        <v>43927</v>
      </c>
      <c r="J101" s="333">
        <v>12</v>
      </c>
      <c r="K101" s="340">
        <v>44298</v>
      </c>
      <c r="L101" s="333"/>
      <c r="M101" s="402"/>
      <c r="N101" s="402">
        <f t="shared" si="4"/>
        <v>12.366666666666667</v>
      </c>
      <c r="O101" s="278"/>
      <c r="P101" s="410" t="s">
        <v>14</v>
      </c>
    </row>
    <row r="102" spans="1:16" ht="16" x14ac:dyDescent="0.2">
      <c r="A102" s="198">
        <v>95</v>
      </c>
      <c r="B102" s="198">
        <f>1+B101</f>
        <v>2</v>
      </c>
      <c r="C102" s="189" t="s">
        <v>21</v>
      </c>
      <c r="D102" s="189"/>
      <c r="E102" s="189" t="s">
        <v>174</v>
      </c>
      <c r="F102" s="257">
        <v>1362659</v>
      </c>
      <c r="G102" s="206" t="s">
        <v>17</v>
      </c>
      <c r="H102" s="16" t="s">
        <v>171</v>
      </c>
      <c r="I102" s="236">
        <v>43927</v>
      </c>
      <c r="J102" s="333">
        <v>12</v>
      </c>
      <c r="K102" s="340">
        <v>44298</v>
      </c>
      <c r="L102" s="333"/>
      <c r="M102" s="402"/>
      <c r="N102" s="402">
        <f t="shared" si="4"/>
        <v>12.366666666666667</v>
      </c>
      <c r="O102" s="278"/>
      <c r="P102" s="410" t="s">
        <v>14</v>
      </c>
    </row>
    <row r="103" spans="1:16" ht="16" x14ac:dyDescent="0.2">
      <c r="A103" s="198">
        <v>96</v>
      </c>
      <c r="B103" s="198">
        <f t="shared" ref="B103:B129" si="5">1+B102</f>
        <v>3</v>
      </c>
      <c r="C103" s="189" t="s">
        <v>21</v>
      </c>
      <c r="D103" s="189"/>
      <c r="E103" s="189" t="s">
        <v>175</v>
      </c>
      <c r="F103" s="257" t="s">
        <v>176</v>
      </c>
      <c r="G103" s="206" t="s">
        <v>17</v>
      </c>
      <c r="H103" s="16" t="s">
        <v>171</v>
      </c>
      <c r="I103" s="236">
        <v>43950</v>
      </c>
      <c r="J103" s="333">
        <v>12</v>
      </c>
      <c r="K103" s="340">
        <v>44298</v>
      </c>
      <c r="L103" s="333"/>
      <c r="M103" s="402"/>
      <c r="N103" s="402">
        <f t="shared" si="4"/>
        <v>11.6</v>
      </c>
      <c r="O103" s="278"/>
      <c r="P103" s="410" t="s">
        <v>14</v>
      </c>
    </row>
    <row r="104" spans="1:16" ht="16" x14ac:dyDescent="0.2">
      <c r="A104" s="198">
        <v>97</v>
      </c>
      <c r="B104" s="198">
        <f t="shared" si="5"/>
        <v>4</v>
      </c>
      <c r="C104" s="189" t="s">
        <v>21</v>
      </c>
      <c r="D104" s="189"/>
      <c r="E104" s="189" t="s">
        <v>179</v>
      </c>
      <c r="F104" s="257" t="s">
        <v>176</v>
      </c>
      <c r="G104" s="206" t="s">
        <v>17</v>
      </c>
      <c r="H104" s="16" t="s">
        <v>171</v>
      </c>
      <c r="I104" s="236">
        <v>43927</v>
      </c>
      <c r="J104" s="333">
        <v>12</v>
      </c>
      <c r="K104" s="340">
        <v>44298</v>
      </c>
      <c r="L104" s="333"/>
      <c r="M104" s="402"/>
      <c r="N104" s="402">
        <f t="shared" si="4"/>
        <v>12.366666666666667</v>
      </c>
      <c r="O104" s="278"/>
      <c r="P104" s="410" t="s">
        <v>14</v>
      </c>
    </row>
    <row r="105" spans="1:16" ht="16" x14ac:dyDescent="0.2">
      <c r="A105" s="198">
        <v>98</v>
      </c>
      <c r="B105" s="198">
        <f t="shared" si="5"/>
        <v>5</v>
      </c>
      <c r="C105" s="189" t="s">
        <v>21</v>
      </c>
      <c r="D105" s="189"/>
      <c r="E105" s="189" t="s">
        <v>181</v>
      </c>
      <c r="F105" s="257">
        <v>1324361</v>
      </c>
      <c r="G105" s="206" t="s">
        <v>15</v>
      </c>
      <c r="H105" s="16" t="s">
        <v>171</v>
      </c>
      <c r="I105" s="236">
        <v>43936</v>
      </c>
      <c r="J105" s="333">
        <v>12</v>
      </c>
      <c r="K105" s="340">
        <v>44298</v>
      </c>
      <c r="L105" s="333"/>
      <c r="M105" s="402"/>
      <c r="N105" s="402">
        <f t="shared" si="4"/>
        <v>12.066666666666666</v>
      </c>
      <c r="O105" s="278"/>
      <c r="P105" s="411" t="s">
        <v>1617</v>
      </c>
    </row>
    <row r="106" spans="1:16" ht="16" x14ac:dyDescent="0.2">
      <c r="A106" s="198">
        <v>99</v>
      </c>
      <c r="B106" s="198">
        <f t="shared" si="5"/>
        <v>6</v>
      </c>
      <c r="C106" s="189" t="s">
        <v>21</v>
      </c>
      <c r="D106" s="189"/>
      <c r="E106" s="189" t="s">
        <v>185</v>
      </c>
      <c r="F106" s="257">
        <v>1324361</v>
      </c>
      <c r="G106" s="206" t="s">
        <v>15</v>
      </c>
      <c r="H106" s="16" t="s">
        <v>171</v>
      </c>
      <c r="I106" s="236">
        <v>43936</v>
      </c>
      <c r="J106" s="333">
        <v>12</v>
      </c>
      <c r="K106" s="340">
        <v>44298</v>
      </c>
      <c r="L106" s="333"/>
      <c r="M106" s="402"/>
      <c r="N106" s="402">
        <f t="shared" si="4"/>
        <v>12.066666666666666</v>
      </c>
      <c r="O106" s="278"/>
      <c r="P106" s="411" t="s">
        <v>1617</v>
      </c>
    </row>
    <row r="107" spans="1:16" ht="16" x14ac:dyDescent="0.2">
      <c r="A107" s="198">
        <v>100</v>
      </c>
      <c r="B107" s="198">
        <f t="shared" si="5"/>
        <v>7</v>
      </c>
      <c r="C107" s="189" t="s">
        <v>21</v>
      </c>
      <c r="D107" s="189"/>
      <c r="E107" s="189" t="s">
        <v>187</v>
      </c>
      <c r="F107" s="257">
        <v>1324361</v>
      </c>
      <c r="G107" s="206" t="s">
        <v>15</v>
      </c>
      <c r="H107" s="16" t="s">
        <v>171</v>
      </c>
      <c r="I107" s="236">
        <v>43936</v>
      </c>
      <c r="J107" s="333">
        <v>12</v>
      </c>
      <c r="K107" s="340">
        <v>44298</v>
      </c>
      <c r="L107" s="333"/>
      <c r="M107" s="402"/>
      <c r="N107" s="402">
        <f t="shared" si="4"/>
        <v>12.066666666666666</v>
      </c>
      <c r="O107" s="278"/>
      <c r="P107" s="411" t="s">
        <v>1617</v>
      </c>
    </row>
    <row r="108" spans="1:16" ht="16" x14ac:dyDescent="0.2">
      <c r="A108" s="198">
        <v>101</v>
      </c>
      <c r="B108" s="198">
        <f t="shared" si="5"/>
        <v>8</v>
      </c>
      <c r="C108" s="189" t="s">
        <v>21</v>
      </c>
      <c r="D108" s="189"/>
      <c r="E108" s="189" t="s">
        <v>189</v>
      </c>
      <c r="F108" s="257">
        <v>1324361</v>
      </c>
      <c r="G108" s="206" t="s">
        <v>15</v>
      </c>
      <c r="H108" s="16" t="s">
        <v>171</v>
      </c>
      <c r="I108" s="236">
        <v>43936</v>
      </c>
      <c r="J108" s="333">
        <v>12</v>
      </c>
      <c r="K108" s="340">
        <v>44298</v>
      </c>
      <c r="L108" s="333"/>
      <c r="M108" s="402"/>
      <c r="N108" s="402">
        <f t="shared" si="4"/>
        <v>12.066666666666666</v>
      </c>
      <c r="O108" s="278"/>
      <c r="P108" s="411" t="s">
        <v>1617</v>
      </c>
    </row>
    <row r="109" spans="1:16" ht="16" x14ac:dyDescent="0.2">
      <c r="A109" s="198">
        <v>102</v>
      </c>
      <c r="B109" s="198">
        <f t="shared" si="5"/>
        <v>9</v>
      </c>
      <c r="C109" s="189" t="s">
        <v>21</v>
      </c>
      <c r="D109" s="189"/>
      <c r="E109" s="189" t="s">
        <v>191</v>
      </c>
      <c r="F109" s="257">
        <v>1324349</v>
      </c>
      <c r="G109" s="206" t="s">
        <v>15</v>
      </c>
      <c r="H109" s="16" t="s">
        <v>171</v>
      </c>
      <c r="I109" s="236">
        <v>43942</v>
      </c>
      <c r="J109" s="333">
        <v>12</v>
      </c>
      <c r="K109" s="340">
        <v>44298</v>
      </c>
      <c r="L109" s="333"/>
      <c r="M109" s="402"/>
      <c r="N109" s="402">
        <f t="shared" si="4"/>
        <v>11.866666666666667</v>
      </c>
      <c r="O109" s="278"/>
      <c r="P109" s="410" t="s">
        <v>14</v>
      </c>
    </row>
    <row r="110" spans="1:16" ht="16" x14ac:dyDescent="0.2">
      <c r="A110" s="198">
        <v>103</v>
      </c>
      <c r="B110" s="198">
        <f t="shared" si="5"/>
        <v>10</v>
      </c>
      <c r="C110" s="189" t="s">
        <v>21</v>
      </c>
      <c r="D110" s="189"/>
      <c r="E110" s="189" t="s">
        <v>1627</v>
      </c>
      <c r="F110" s="257">
        <v>1324349</v>
      </c>
      <c r="G110" s="206" t="s">
        <v>15</v>
      </c>
      <c r="H110" s="16" t="s">
        <v>171</v>
      </c>
      <c r="I110" s="236">
        <v>43942</v>
      </c>
      <c r="J110" s="333">
        <v>12</v>
      </c>
      <c r="K110" s="340">
        <v>44298</v>
      </c>
      <c r="L110" s="333"/>
      <c r="M110" s="402"/>
      <c r="N110" s="402">
        <f t="shared" si="4"/>
        <v>11.866666666666667</v>
      </c>
      <c r="O110" s="278"/>
      <c r="P110" s="410" t="s">
        <v>14</v>
      </c>
    </row>
    <row r="111" spans="1:16" ht="16" x14ac:dyDescent="0.2">
      <c r="A111" s="198">
        <v>104</v>
      </c>
      <c r="B111" s="198">
        <f t="shared" si="5"/>
        <v>11</v>
      </c>
      <c r="C111" s="189" t="s">
        <v>21</v>
      </c>
      <c r="D111" s="189"/>
      <c r="E111" s="189" t="s">
        <v>195</v>
      </c>
      <c r="F111" s="257">
        <v>1324349</v>
      </c>
      <c r="G111" s="206" t="s">
        <v>15</v>
      </c>
      <c r="H111" s="16" t="s">
        <v>171</v>
      </c>
      <c r="I111" s="236">
        <v>43942</v>
      </c>
      <c r="J111" s="333">
        <v>12</v>
      </c>
      <c r="K111" s="340">
        <v>44298</v>
      </c>
      <c r="L111" s="333"/>
      <c r="M111" s="402"/>
      <c r="N111" s="402">
        <f t="shared" si="4"/>
        <v>11.866666666666667</v>
      </c>
      <c r="O111" s="278"/>
      <c r="P111" s="410" t="s">
        <v>14</v>
      </c>
    </row>
    <row r="112" spans="1:16" ht="16" x14ac:dyDescent="0.2">
      <c r="A112" s="198">
        <v>105</v>
      </c>
      <c r="B112" s="198">
        <f t="shared" si="5"/>
        <v>12</v>
      </c>
      <c r="C112" s="189" t="s">
        <v>21</v>
      </c>
      <c r="D112" s="189"/>
      <c r="E112" s="189" t="s">
        <v>197</v>
      </c>
      <c r="F112" s="257">
        <v>1324349</v>
      </c>
      <c r="G112" s="206" t="s">
        <v>15</v>
      </c>
      <c r="H112" s="16" t="s">
        <v>171</v>
      </c>
      <c r="I112" s="236">
        <v>43942</v>
      </c>
      <c r="J112" s="333">
        <v>12</v>
      </c>
      <c r="K112" s="340">
        <v>44298</v>
      </c>
      <c r="L112" s="333"/>
      <c r="M112" s="402"/>
      <c r="N112" s="402">
        <f t="shared" si="4"/>
        <v>11.866666666666667</v>
      </c>
      <c r="O112" s="278"/>
      <c r="P112" s="410" t="s">
        <v>14</v>
      </c>
    </row>
    <row r="113" spans="1:16" ht="16" x14ac:dyDescent="0.2">
      <c r="A113" s="198">
        <v>106</v>
      </c>
      <c r="B113" s="198">
        <f t="shared" si="5"/>
        <v>13</v>
      </c>
      <c r="C113" s="189" t="s">
        <v>21</v>
      </c>
      <c r="D113" s="189"/>
      <c r="E113" s="189" t="s">
        <v>198</v>
      </c>
      <c r="F113" s="257">
        <v>1324350</v>
      </c>
      <c r="G113" s="206" t="s">
        <v>17</v>
      </c>
      <c r="H113" s="16" t="s">
        <v>171</v>
      </c>
      <c r="I113" s="236">
        <v>43942</v>
      </c>
      <c r="J113" s="333">
        <v>12</v>
      </c>
      <c r="K113" s="340">
        <v>44298</v>
      </c>
      <c r="L113" s="333"/>
      <c r="M113" s="402"/>
      <c r="N113" s="402">
        <f t="shared" si="4"/>
        <v>11.866666666666667</v>
      </c>
      <c r="O113" s="278"/>
      <c r="P113" s="408" t="s">
        <v>1617</v>
      </c>
    </row>
    <row r="114" spans="1:16" ht="16" x14ac:dyDescent="0.2">
      <c r="A114" s="198">
        <v>107</v>
      </c>
      <c r="B114" s="198">
        <f t="shared" si="5"/>
        <v>14</v>
      </c>
      <c r="C114" s="189" t="s">
        <v>21</v>
      </c>
      <c r="D114" s="189"/>
      <c r="E114" s="189" t="s">
        <v>201</v>
      </c>
      <c r="F114" s="257">
        <v>1324350</v>
      </c>
      <c r="G114" s="206" t="s">
        <v>17</v>
      </c>
      <c r="H114" s="16" t="s">
        <v>171</v>
      </c>
      <c r="I114" s="236">
        <v>43942</v>
      </c>
      <c r="J114" s="333">
        <v>12</v>
      </c>
      <c r="K114" s="340">
        <v>44298</v>
      </c>
      <c r="L114" s="333"/>
      <c r="M114" s="402"/>
      <c r="N114" s="402">
        <f t="shared" si="4"/>
        <v>11.866666666666667</v>
      </c>
      <c r="O114" s="278"/>
      <c r="P114" s="408" t="s">
        <v>1617</v>
      </c>
    </row>
    <row r="115" spans="1:16" ht="16" x14ac:dyDescent="0.2">
      <c r="A115" s="198">
        <v>108</v>
      </c>
      <c r="B115" s="198">
        <f t="shared" si="5"/>
        <v>15</v>
      </c>
      <c r="C115" s="189" t="s">
        <v>21</v>
      </c>
      <c r="D115" s="189"/>
      <c r="E115" s="189" t="s">
        <v>203</v>
      </c>
      <c r="F115" s="257">
        <v>1324350</v>
      </c>
      <c r="G115" s="206" t="s">
        <v>17</v>
      </c>
      <c r="H115" s="16" t="s">
        <v>171</v>
      </c>
      <c r="I115" s="236">
        <v>43942</v>
      </c>
      <c r="J115" s="333">
        <v>12</v>
      </c>
      <c r="K115" s="340">
        <v>44298</v>
      </c>
      <c r="L115" s="333"/>
      <c r="M115" s="402"/>
      <c r="N115" s="402">
        <f t="shared" si="4"/>
        <v>11.866666666666667</v>
      </c>
      <c r="O115" s="278"/>
      <c r="P115" s="408" t="s">
        <v>1617</v>
      </c>
    </row>
    <row r="116" spans="1:16" ht="16" x14ac:dyDescent="0.2">
      <c r="A116" s="198">
        <v>109</v>
      </c>
      <c r="B116" s="198">
        <f t="shared" si="5"/>
        <v>16</v>
      </c>
      <c r="C116" s="189" t="s">
        <v>21</v>
      </c>
      <c r="D116" s="189"/>
      <c r="E116" s="189" t="s">
        <v>205</v>
      </c>
      <c r="F116" s="257">
        <v>1324350</v>
      </c>
      <c r="G116" s="206" t="s">
        <v>17</v>
      </c>
      <c r="H116" s="16" t="s">
        <v>171</v>
      </c>
      <c r="I116" s="236">
        <v>43942</v>
      </c>
      <c r="J116" s="333">
        <v>12</v>
      </c>
      <c r="K116" s="340">
        <v>44298</v>
      </c>
      <c r="L116" s="333"/>
      <c r="M116" s="402"/>
      <c r="N116" s="402">
        <f t="shared" si="4"/>
        <v>11.866666666666667</v>
      </c>
      <c r="O116" s="278"/>
      <c r="P116" s="408" t="s">
        <v>1617</v>
      </c>
    </row>
    <row r="117" spans="1:16" ht="16" x14ac:dyDescent="0.2">
      <c r="A117" s="198">
        <v>110</v>
      </c>
      <c r="B117" s="198">
        <f t="shared" si="5"/>
        <v>17</v>
      </c>
      <c r="C117" s="189" t="s">
        <v>21</v>
      </c>
      <c r="D117" s="189"/>
      <c r="E117" s="189" t="s">
        <v>207</v>
      </c>
      <c r="F117" s="257">
        <v>1324350</v>
      </c>
      <c r="G117" s="206" t="s">
        <v>17</v>
      </c>
      <c r="H117" s="16" t="s">
        <v>171</v>
      </c>
      <c r="I117" s="236">
        <v>43950</v>
      </c>
      <c r="J117" s="333">
        <v>12</v>
      </c>
      <c r="K117" s="340">
        <v>44298</v>
      </c>
      <c r="L117" s="333"/>
      <c r="M117" s="402"/>
      <c r="N117" s="402">
        <f t="shared" si="4"/>
        <v>11.6</v>
      </c>
      <c r="O117" s="278"/>
      <c r="P117" s="408" t="s">
        <v>1617</v>
      </c>
    </row>
    <row r="118" spans="1:16" ht="16" x14ac:dyDescent="0.2">
      <c r="A118" s="199">
        <v>111</v>
      </c>
      <c r="B118" s="199">
        <f t="shared" si="5"/>
        <v>18</v>
      </c>
      <c r="C118" s="195" t="s">
        <v>21</v>
      </c>
      <c r="D118" s="195"/>
      <c r="E118" s="195" t="s">
        <v>210</v>
      </c>
      <c r="F118" s="196">
        <v>1299771</v>
      </c>
      <c r="G118" s="207" t="s">
        <v>15</v>
      </c>
      <c r="H118" s="90" t="s">
        <v>40</v>
      </c>
      <c r="I118" s="237">
        <v>43949</v>
      </c>
      <c r="J118" s="105">
        <v>12</v>
      </c>
      <c r="K118" s="341">
        <v>44298</v>
      </c>
      <c r="L118" s="105"/>
      <c r="M118" s="403"/>
      <c r="N118" s="403">
        <f t="shared" si="4"/>
        <v>11.633333333333333</v>
      </c>
      <c r="O118" s="164"/>
      <c r="P118" s="410" t="s">
        <v>14</v>
      </c>
    </row>
    <row r="119" spans="1:16" ht="16" x14ac:dyDescent="0.2">
      <c r="A119" s="199">
        <v>112</v>
      </c>
      <c r="B119" s="199">
        <f t="shared" si="5"/>
        <v>19</v>
      </c>
      <c r="C119" s="195" t="s">
        <v>21</v>
      </c>
      <c r="D119" s="195"/>
      <c r="E119" s="195" t="s">
        <v>214</v>
      </c>
      <c r="F119" s="196">
        <v>1299771</v>
      </c>
      <c r="G119" s="207" t="s">
        <v>15</v>
      </c>
      <c r="H119" s="90" t="s">
        <v>40</v>
      </c>
      <c r="I119" s="237">
        <v>43949</v>
      </c>
      <c r="J119" s="105">
        <v>12</v>
      </c>
      <c r="K119" s="341">
        <v>44298</v>
      </c>
      <c r="L119" s="105"/>
      <c r="M119" s="403"/>
      <c r="N119" s="403">
        <f t="shared" si="4"/>
        <v>11.633333333333333</v>
      </c>
      <c r="O119" s="164"/>
      <c r="P119" s="410" t="s">
        <v>14</v>
      </c>
    </row>
    <row r="120" spans="1:16" ht="16" x14ac:dyDescent="0.2">
      <c r="A120" s="199">
        <v>113</v>
      </c>
      <c r="B120" s="199">
        <f t="shared" si="5"/>
        <v>20</v>
      </c>
      <c r="C120" s="195" t="s">
        <v>21</v>
      </c>
      <c r="D120" s="195"/>
      <c r="E120" s="195" t="s">
        <v>216</v>
      </c>
      <c r="F120" s="196">
        <v>1299771</v>
      </c>
      <c r="G120" s="207" t="s">
        <v>15</v>
      </c>
      <c r="H120" s="90" t="s">
        <v>40</v>
      </c>
      <c r="I120" s="237">
        <v>43949</v>
      </c>
      <c r="J120" s="105">
        <v>12</v>
      </c>
      <c r="K120" s="341">
        <v>44298</v>
      </c>
      <c r="L120" s="105"/>
      <c r="M120" s="403"/>
      <c r="N120" s="403">
        <f t="shared" si="4"/>
        <v>11.633333333333333</v>
      </c>
      <c r="O120" s="164"/>
      <c r="P120" s="410" t="s">
        <v>14</v>
      </c>
    </row>
    <row r="121" spans="1:16" ht="16" x14ac:dyDescent="0.2">
      <c r="A121" s="199">
        <v>114</v>
      </c>
      <c r="B121" s="199">
        <f t="shared" si="5"/>
        <v>21</v>
      </c>
      <c r="C121" s="195" t="s">
        <v>21</v>
      </c>
      <c r="D121" s="195"/>
      <c r="E121" s="195" t="s">
        <v>218</v>
      </c>
      <c r="F121" s="196">
        <v>1343452</v>
      </c>
      <c r="G121" s="207" t="s">
        <v>17</v>
      </c>
      <c r="H121" s="90" t="s">
        <v>40</v>
      </c>
      <c r="I121" s="237">
        <v>43949</v>
      </c>
      <c r="J121" s="105">
        <v>12</v>
      </c>
      <c r="K121" s="341">
        <v>44298</v>
      </c>
      <c r="L121" s="105"/>
      <c r="M121" s="403"/>
      <c r="N121" s="403">
        <f t="shared" si="4"/>
        <v>11.633333333333333</v>
      </c>
      <c r="O121" s="164"/>
      <c r="P121" s="410" t="s">
        <v>14</v>
      </c>
    </row>
    <row r="122" spans="1:16" ht="16" x14ac:dyDescent="0.2">
      <c r="A122" s="199">
        <v>115</v>
      </c>
      <c r="B122" s="199">
        <f t="shared" si="5"/>
        <v>22</v>
      </c>
      <c r="C122" s="195" t="s">
        <v>21</v>
      </c>
      <c r="D122" s="195"/>
      <c r="E122" s="195" t="s">
        <v>220</v>
      </c>
      <c r="F122" s="196">
        <v>1343452</v>
      </c>
      <c r="G122" s="207" t="s">
        <v>17</v>
      </c>
      <c r="H122" s="90" t="s">
        <v>40</v>
      </c>
      <c r="I122" s="237">
        <v>43900</v>
      </c>
      <c r="J122" s="105">
        <v>12</v>
      </c>
      <c r="K122" s="341">
        <v>44298</v>
      </c>
      <c r="L122" s="105"/>
      <c r="M122" s="403"/>
      <c r="N122" s="403">
        <f t="shared" si="4"/>
        <v>13.266666666666667</v>
      </c>
      <c r="O122" s="164"/>
      <c r="P122" s="410" t="s">
        <v>14</v>
      </c>
    </row>
    <row r="123" spans="1:16" ht="16" x14ac:dyDescent="0.2">
      <c r="A123" s="199">
        <v>116</v>
      </c>
      <c r="B123" s="199">
        <f t="shared" si="5"/>
        <v>23</v>
      </c>
      <c r="C123" s="195" t="s">
        <v>21</v>
      </c>
      <c r="D123" s="195"/>
      <c r="E123" s="195" t="s">
        <v>224</v>
      </c>
      <c r="F123" s="196">
        <v>1343452</v>
      </c>
      <c r="G123" s="207" t="s">
        <v>17</v>
      </c>
      <c r="H123" s="90" t="s">
        <v>40</v>
      </c>
      <c r="I123" s="237">
        <v>43900</v>
      </c>
      <c r="J123" s="105">
        <v>12</v>
      </c>
      <c r="K123" s="341">
        <v>44298</v>
      </c>
      <c r="L123" s="105"/>
      <c r="M123" s="403"/>
      <c r="N123" s="403">
        <f t="shared" si="4"/>
        <v>13.266666666666667</v>
      </c>
      <c r="O123" s="164"/>
      <c r="P123" s="410" t="s">
        <v>14</v>
      </c>
    </row>
    <row r="124" spans="1:16" ht="16" x14ac:dyDescent="0.2">
      <c r="A124" s="199">
        <v>117</v>
      </c>
      <c r="B124" s="199">
        <f t="shared" si="5"/>
        <v>24</v>
      </c>
      <c r="C124" s="195" t="s">
        <v>21</v>
      </c>
      <c r="D124" s="195"/>
      <c r="E124" s="195" t="s">
        <v>226</v>
      </c>
      <c r="F124" s="196">
        <v>1343452</v>
      </c>
      <c r="G124" s="207" t="s">
        <v>17</v>
      </c>
      <c r="H124" s="90" t="s">
        <v>40</v>
      </c>
      <c r="I124" s="237">
        <v>43949</v>
      </c>
      <c r="J124" s="105">
        <v>12</v>
      </c>
      <c r="K124" s="341">
        <v>44298</v>
      </c>
      <c r="L124" s="105"/>
      <c r="M124" s="403"/>
      <c r="N124" s="403">
        <f t="shared" si="4"/>
        <v>11.633333333333333</v>
      </c>
      <c r="O124" s="164"/>
      <c r="P124" s="410" t="s">
        <v>14</v>
      </c>
    </row>
    <row r="125" spans="1:16" ht="16" x14ac:dyDescent="0.2">
      <c r="A125" s="91">
        <v>118</v>
      </c>
      <c r="B125" s="91">
        <f t="shared" si="5"/>
        <v>25</v>
      </c>
      <c r="C125" s="177" t="s">
        <v>21</v>
      </c>
      <c r="D125" s="177"/>
      <c r="E125" s="177" t="s">
        <v>228</v>
      </c>
      <c r="F125" s="91">
        <v>1324359</v>
      </c>
      <c r="G125" s="188" t="s">
        <v>15</v>
      </c>
      <c r="H125" s="92" t="s">
        <v>52</v>
      </c>
      <c r="I125" s="238">
        <v>43927</v>
      </c>
      <c r="J125" s="334">
        <v>12</v>
      </c>
      <c r="K125" s="343">
        <v>44298</v>
      </c>
      <c r="L125" s="334"/>
      <c r="M125" s="396"/>
      <c r="N125" s="396">
        <f t="shared" si="4"/>
        <v>12.366666666666667</v>
      </c>
      <c r="O125" s="280"/>
      <c r="P125" s="410" t="s">
        <v>14</v>
      </c>
    </row>
    <row r="126" spans="1:16" ht="16" x14ac:dyDescent="0.2">
      <c r="A126" s="91">
        <v>119</v>
      </c>
      <c r="B126" s="91">
        <f t="shared" si="5"/>
        <v>26</v>
      </c>
      <c r="C126" s="177" t="s">
        <v>21</v>
      </c>
      <c r="D126" s="177"/>
      <c r="E126" s="177" t="s">
        <v>231</v>
      </c>
      <c r="F126" s="91">
        <v>1324359</v>
      </c>
      <c r="G126" s="188" t="s">
        <v>15</v>
      </c>
      <c r="H126" s="92" t="s">
        <v>52</v>
      </c>
      <c r="I126" s="238">
        <v>43927</v>
      </c>
      <c r="J126" s="334">
        <v>12</v>
      </c>
      <c r="K126" s="343">
        <v>44298</v>
      </c>
      <c r="L126" s="334"/>
      <c r="M126" s="396"/>
      <c r="N126" s="396">
        <f t="shared" si="4"/>
        <v>12.366666666666667</v>
      </c>
      <c r="O126" s="280"/>
      <c r="P126" s="410" t="s">
        <v>14</v>
      </c>
    </row>
    <row r="127" spans="1:16" ht="16" x14ac:dyDescent="0.2">
      <c r="A127" s="91">
        <v>120</v>
      </c>
      <c r="B127" s="91">
        <f t="shared" si="5"/>
        <v>27</v>
      </c>
      <c r="C127" s="177" t="s">
        <v>21</v>
      </c>
      <c r="D127" s="177"/>
      <c r="E127" s="177" t="s">
        <v>232</v>
      </c>
      <c r="F127" s="91">
        <v>1324352</v>
      </c>
      <c r="G127" s="188" t="s">
        <v>17</v>
      </c>
      <c r="H127" s="92" t="s">
        <v>52</v>
      </c>
      <c r="I127" s="238">
        <v>43927</v>
      </c>
      <c r="J127" s="334">
        <v>12</v>
      </c>
      <c r="K127" s="343">
        <v>44298</v>
      </c>
      <c r="L127" s="334"/>
      <c r="M127" s="396"/>
      <c r="N127" s="396">
        <f t="shared" si="4"/>
        <v>12.366666666666667</v>
      </c>
      <c r="O127" s="280"/>
      <c r="P127" s="410" t="s">
        <v>14</v>
      </c>
    </row>
    <row r="128" spans="1:16" ht="16" x14ac:dyDescent="0.2">
      <c r="A128" s="91">
        <v>121</v>
      </c>
      <c r="B128" s="91">
        <f t="shared" si="5"/>
        <v>28</v>
      </c>
      <c r="C128" s="177" t="s">
        <v>21</v>
      </c>
      <c r="D128" s="177"/>
      <c r="E128" s="177" t="s">
        <v>235</v>
      </c>
      <c r="F128" s="91">
        <v>1324352</v>
      </c>
      <c r="G128" s="188" t="s">
        <v>17</v>
      </c>
      <c r="H128" s="92" t="s">
        <v>52</v>
      </c>
      <c r="I128" s="238">
        <v>43927</v>
      </c>
      <c r="J128" s="334">
        <v>12</v>
      </c>
      <c r="K128" s="343">
        <v>44298</v>
      </c>
      <c r="L128" s="334"/>
      <c r="M128" s="396"/>
      <c r="N128" s="396">
        <f t="shared" si="4"/>
        <v>12.366666666666667</v>
      </c>
      <c r="O128" s="280"/>
      <c r="P128" s="410" t="s">
        <v>14</v>
      </c>
    </row>
    <row r="129" spans="1:16" ht="16" x14ac:dyDescent="0.2">
      <c r="A129" s="91">
        <v>122</v>
      </c>
      <c r="B129" s="91">
        <f t="shared" si="5"/>
        <v>29</v>
      </c>
      <c r="C129" s="177" t="s">
        <v>21</v>
      </c>
      <c r="D129" s="177"/>
      <c r="E129" s="177" t="s">
        <v>237</v>
      </c>
      <c r="F129" s="91">
        <v>1324352</v>
      </c>
      <c r="G129" s="188" t="s">
        <v>17</v>
      </c>
      <c r="H129" s="92" t="s">
        <v>52</v>
      </c>
      <c r="I129" s="238">
        <v>43937</v>
      </c>
      <c r="J129" s="334">
        <v>12</v>
      </c>
      <c r="K129" s="343">
        <v>44298</v>
      </c>
      <c r="L129" s="334"/>
      <c r="M129" s="396"/>
      <c r="N129" s="396">
        <f t="shared" si="4"/>
        <v>12.033333333333333</v>
      </c>
      <c r="O129" s="280"/>
      <c r="P129" s="410" t="s">
        <v>14</v>
      </c>
    </row>
    <row r="130" spans="1:16" ht="16" x14ac:dyDescent="0.2">
      <c r="A130" s="191"/>
      <c r="B130" s="191"/>
      <c r="C130" s="191"/>
      <c r="D130" s="191"/>
      <c r="E130" s="191"/>
      <c r="F130" s="191"/>
      <c r="G130" s="202"/>
      <c r="H130" s="217"/>
      <c r="I130" s="202"/>
      <c r="J130" s="217"/>
      <c r="K130" s="337"/>
      <c r="L130" s="217"/>
      <c r="M130" s="397"/>
      <c r="N130" s="398">
        <f t="shared" si="4"/>
        <v>0</v>
      </c>
      <c r="O130" s="337"/>
      <c r="P130" s="409"/>
    </row>
    <row r="131" spans="1:16" ht="16" x14ac:dyDescent="0.2">
      <c r="A131" s="179">
        <v>123</v>
      </c>
      <c r="B131" s="179">
        <v>1</v>
      </c>
      <c r="C131" s="179" t="s">
        <v>25</v>
      </c>
      <c r="D131" s="179"/>
      <c r="E131" s="179" t="s">
        <v>238</v>
      </c>
      <c r="F131" s="258">
        <v>1253165</v>
      </c>
      <c r="G131" s="205" t="s">
        <v>17</v>
      </c>
      <c r="H131" s="104" t="s">
        <v>54</v>
      </c>
      <c r="I131" s="234">
        <v>43832</v>
      </c>
      <c r="J131" s="150">
        <v>12</v>
      </c>
      <c r="K131" s="342">
        <v>44228</v>
      </c>
      <c r="L131" s="150"/>
      <c r="M131" s="400"/>
      <c r="N131" s="400">
        <f t="shared" ref="N131:N217" si="6">_xlfn.DAYS(K131,I131)/30</f>
        <v>13.2</v>
      </c>
      <c r="O131" s="221"/>
      <c r="P131" s="408" t="s">
        <v>1617</v>
      </c>
    </row>
    <row r="132" spans="1:16" ht="16" x14ac:dyDescent="0.2">
      <c r="A132" s="179">
        <v>124</v>
      </c>
      <c r="B132" s="179">
        <v>2</v>
      </c>
      <c r="C132" s="179" t="s">
        <v>25</v>
      </c>
      <c r="D132" s="179"/>
      <c r="E132" s="179" t="s">
        <v>241</v>
      </c>
      <c r="F132" s="258">
        <v>1253165</v>
      </c>
      <c r="G132" s="205" t="s">
        <v>17</v>
      </c>
      <c r="H132" s="104" t="s">
        <v>54</v>
      </c>
      <c r="I132" s="234">
        <v>43832</v>
      </c>
      <c r="J132" s="150">
        <v>12</v>
      </c>
      <c r="K132" s="342">
        <v>44228</v>
      </c>
      <c r="L132" s="150"/>
      <c r="M132" s="400"/>
      <c r="N132" s="400">
        <f t="shared" si="6"/>
        <v>13.2</v>
      </c>
      <c r="O132" s="221"/>
      <c r="P132" s="408" t="s">
        <v>1617</v>
      </c>
    </row>
    <row r="133" spans="1:16" ht="16" x14ac:dyDescent="0.2">
      <c r="A133" s="179">
        <v>125</v>
      </c>
      <c r="B133" s="179">
        <v>3</v>
      </c>
      <c r="C133" s="179" t="s">
        <v>25</v>
      </c>
      <c r="D133" s="179"/>
      <c r="E133" s="179" t="s">
        <v>243</v>
      </c>
      <c r="F133" s="258">
        <v>1253165</v>
      </c>
      <c r="G133" s="205" t="s">
        <v>17</v>
      </c>
      <c r="H133" s="104" t="s">
        <v>54</v>
      </c>
      <c r="I133" s="234">
        <v>43832</v>
      </c>
      <c r="J133" s="150">
        <v>12</v>
      </c>
      <c r="K133" s="342">
        <v>44228</v>
      </c>
      <c r="L133" s="150"/>
      <c r="M133" s="400"/>
      <c r="N133" s="400">
        <f t="shared" si="6"/>
        <v>13.2</v>
      </c>
      <c r="O133" s="221"/>
      <c r="P133" s="408" t="s">
        <v>1617</v>
      </c>
    </row>
    <row r="134" spans="1:16" ht="16" x14ac:dyDescent="0.2">
      <c r="A134" s="179">
        <v>126</v>
      </c>
      <c r="B134" s="179">
        <v>4</v>
      </c>
      <c r="C134" s="179" t="s">
        <v>25</v>
      </c>
      <c r="D134" s="179"/>
      <c r="E134" s="179" t="s">
        <v>245</v>
      </c>
      <c r="F134" s="258">
        <v>1253165</v>
      </c>
      <c r="G134" s="205" t="s">
        <v>17</v>
      </c>
      <c r="H134" s="104" t="s">
        <v>54</v>
      </c>
      <c r="I134" s="234">
        <v>43832</v>
      </c>
      <c r="J134" s="150">
        <v>12</v>
      </c>
      <c r="K134" s="342">
        <v>44228</v>
      </c>
      <c r="L134" s="150"/>
      <c r="M134" s="400"/>
      <c r="N134" s="400">
        <f t="shared" si="6"/>
        <v>13.2</v>
      </c>
      <c r="O134" s="221"/>
      <c r="P134" s="408" t="s">
        <v>1617</v>
      </c>
    </row>
    <row r="135" spans="1:16" ht="16" x14ac:dyDescent="0.2">
      <c r="A135" s="179">
        <v>127</v>
      </c>
      <c r="B135" s="179">
        <v>5</v>
      </c>
      <c r="C135" s="179" t="s">
        <v>25</v>
      </c>
      <c r="D135" s="179"/>
      <c r="E135" s="179" t="s">
        <v>247</v>
      </c>
      <c r="F135" s="258">
        <v>1253165</v>
      </c>
      <c r="G135" s="205" t="s">
        <v>17</v>
      </c>
      <c r="H135" s="104" t="s">
        <v>54</v>
      </c>
      <c r="I135" s="234">
        <v>43832</v>
      </c>
      <c r="J135" s="150">
        <v>12</v>
      </c>
      <c r="K135" s="342">
        <v>44228</v>
      </c>
      <c r="L135" s="150"/>
      <c r="M135" s="400"/>
      <c r="N135" s="400">
        <f t="shared" si="6"/>
        <v>13.2</v>
      </c>
      <c r="O135" s="221"/>
      <c r="P135" s="408" t="s">
        <v>1617</v>
      </c>
    </row>
    <row r="136" spans="1:16" ht="16" x14ac:dyDescent="0.2">
      <c r="A136" s="200">
        <v>128</v>
      </c>
      <c r="B136" s="200">
        <v>6</v>
      </c>
      <c r="C136" s="200" t="s">
        <v>25</v>
      </c>
      <c r="D136" s="200"/>
      <c r="E136" s="200" t="s">
        <v>249</v>
      </c>
      <c r="F136" s="259">
        <v>1275963</v>
      </c>
      <c r="G136" s="208" t="s">
        <v>17</v>
      </c>
      <c r="H136" s="218" t="s">
        <v>52</v>
      </c>
      <c r="I136" s="239">
        <v>43894</v>
      </c>
      <c r="J136" s="335">
        <v>12</v>
      </c>
      <c r="K136" s="344">
        <v>44228</v>
      </c>
      <c r="L136" s="335"/>
      <c r="M136" s="396"/>
      <c r="N136" s="396">
        <f t="shared" si="6"/>
        <v>11.133333333333333</v>
      </c>
      <c r="O136" s="390"/>
      <c r="P136" s="408" t="s">
        <v>1617</v>
      </c>
    </row>
    <row r="137" spans="1:16" ht="16" x14ac:dyDescent="0.2">
      <c r="A137" s="200">
        <v>129</v>
      </c>
      <c r="B137" s="200">
        <v>7</v>
      </c>
      <c r="C137" s="200" t="s">
        <v>25</v>
      </c>
      <c r="D137" s="200"/>
      <c r="E137" s="200" t="s">
        <v>252</v>
      </c>
      <c r="F137" s="259">
        <v>1275963</v>
      </c>
      <c r="G137" s="208" t="s">
        <v>17</v>
      </c>
      <c r="H137" s="218" t="s">
        <v>52</v>
      </c>
      <c r="I137" s="239">
        <v>43894</v>
      </c>
      <c r="J137" s="335">
        <v>12</v>
      </c>
      <c r="K137" s="344">
        <v>44228</v>
      </c>
      <c r="L137" s="335"/>
      <c r="M137" s="396"/>
      <c r="N137" s="396">
        <f t="shared" si="6"/>
        <v>11.133333333333333</v>
      </c>
      <c r="O137" s="390"/>
      <c r="P137" s="408" t="s">
        <v>1617</v>
      </c>
    </row>
    <row r="138" spans="1:16" ht="16" x14ac:dyDescent="0.2">
      <c r="A138" s="200">
        <v>130</v>
      </c>
      <c r="B138" s="200">
        <v>8</v>
      </c>
      <c r="C138" s="200" t="s">
        <v>25</v>
      </c>
      <c r="D138" s="200"/>
      <c r="E138" s="200" t="s">
        <v>254</v>
      </c>
      <c r="F138" s="259">
        <v>1275963</v>
      </c>
      <c r="G138" s="208" t="s">
        <v>17</v>
      </c>
      <c r="H138" s="218" t="s">
        <v>52</v>
      </c>
      <c r="I138" s="239">
        <v>43894</v>
      </c>
      <c r="J138" s="335">
        <v>12</v>
      </c>
      <c r="K138" s="344">
        <v>44228</v>
      </c>
      <c r="L138" s="335"/>
      <c r="M138" s="396"/>
      <c r="N138" s="396">
        <f t="shared" si="6"/>
        <v>11.133333333333333</v>
      </c>
      <c r="O138" s="390"/>
      <c r="P138" s="408" t="s">
        <v>1617</v>
      </c>
    </row>
    <row r="139" spans="1:16" ht="16" x14ac:dyDescent="0.2">
      <c r="A139" s="200">
        <v>131</v>
      </c>
      <c r="B139" s="200">
        <v>9</v>
      </c>
      <c r="C139" s="200" t="s">
        <v>25</v>
      </c>
      <c r="D139" s="200"/>
      <c r="E139" s="200" t="s">
        <v>256</v>
      </c>
      <c r="F139" s="259">
        <v>1275963</v>
      </c>
      <c r="G139" s="208" t="s">
        <v>17</v>
      </c>
      <c r="H139" s="218" t="s">
        <v>52</v>
      </c>
      <c r="I139" s="239">
        <v>43894</v>
      </c>
      <c r="J139" s="335">
        <v>12</v>
      </c>
      <c r="K139" s="344">
        <v>44228</v>
      </c>
      <c r="L139" s="335"/>
      <c r="M139" s="396"/>
      <c r="N139" s="396">
        <f t="shared" si="6"/>
        <v>11.133333333333333</v>
      </c>
      <c r="O139" s="390"/>
      <c r="P139" s="408" t="s">
        <v>1617</v>
      </c>
    </row>
    <row r="140" spans="1:16" ht="16" x14ac:dyDescent="0.2">
      <c r="A140" s="200">
        <v>132</v>
      </c>
      <c r="B140" s="200">
        <v>10</v>
      </c>
      <c r="C140" s="200" t="s">
        <v>25</v>
      </c>
      <c r="D140" s="200"/>
      <c r="E140" s="200" t="s">
        <v>258</v>
      </c>
      <c r="F140" s="259">
        <v>1275963</v>
      </c>
      <c r="G140" s="208" t="s">
        <v>17</v>
      </c>
      <c r="H140" s="218" t="s">
        <v>52</v>
      </c>
      <c r="I140" s="239">
        <v>43894</v>
      </c>
      <c r="J140" s="335">
        <v>12</v>
      </c>
      <c r="K140" s="344">
        <v>44228</v>
      </c>
      <c r="L140" s="335"/>
      <c r="M140" s="396"/>
      <c r="N140" s="396">
        <f t="shared" si="6"/>
        <v>11.133333333333333</v>
      </c>
      <c r="O140" s="390"/>
      <c r="P140" s="408" t="s">
        <v>1617</v>
      </c>
    </row>
    <row r="141" spans="1:16" ht="16" x14ac:dyDescent="0.2">
      <c r="A141" s="200">
        <v>133</v>
      </c>
      <c r="B141" s="200">
        <v>11</v>
      </c>
      <c r="C141" s="200" t="s">
        <v>25</v>
      </c>
      <c r="D141" s="200"/>
      <c r="E141" s="200" t="s">
        <v>260</v>
      </c>
      <c r="F141" s="259">
        <v>1324357</v>
      </c>
      <c r="G141" s="208" t="s">
        <v>15</v>
      </c>
      <c r="H141" s="218" t="s">
        <v>52</v>
      </c>
      <c r="I141" s="239">
        <v>43908</v>
      </c>
      <c r="J141" s="335">
        <v>12</v>
      </c>
      <c r="K141" s="344">
        <v>44228</v>
      </c>
      <c r="L141" s="335"/>
      <c r="M141" s="396"/>
      <c r="N141" s="396">
        <f t="shared" si="6"/>
        <v>10.666666666666666</v>
      </c>
      <c r="O141" s="390"/>
      <c r="P141" s="408" t="s">
        <v>1617</v>
      </c>
    </row>
    <row r="142" spans="1:16" ht="16" x14ac:dyDescent="0.2">
      <c r="A142" s="200">
        <v>134</v>
      </c>
      <c r="B142" s="200">
        <v>12</v>
      </c>
      <c r="C142" s="200" t="s">
        <v>25</v>
      </c>
      <c r="D142" s="200"/>
      <c r="E142" s="200" t="s">
        <v>263</v>
      </c>
      <c r="F142" s="259">
        <v>1324357</v>
      </c>
      <c r="G142" s="208" t="s">
        <v>15</v>
      </c>
      <c r="H142" s="218" t="s">
        <v>52</v>
      </c>
      <c r="I142" s="239">
        <v>43908</v>
      </c>
      <c r="J142" s="335">
        <v>12</v>
      </c>
      <c r="K142" s="344">
        <v>44228</v>
      </c>
      <c r="L142" s="335"/>
      <c r="M142" s="396"/>
      <c r="N142" s="396">
        <f t="shared" si="6"/>
        <v>10.666666666666666</v>
      </c>
      <c r="O142" s="390"/>
      <c r="P142" s="408" t="s">
        <v>1617</v>
      </c>
    </row>
    <row r="143" spans="1:16" ht="16" x14ac:dyDescent="0.2">
      <c r="A143" s="200">
        <v>135</v>
      </c>
      <c r="B143" s="200">
        <v>13</v>
      </c>
      <c r="C143" s="200" t="s">
        <v>25</v>
      </c>
      <c r="D143" s="200"/>
      <c r="E143" s="200" t="s">
        <v>265</v>
      </c>
      <c r="F143" s="259">
        <v>1324357</v>
      </c>
      <c r="G143" s="208" t="s">
        <v>15</v>
      </c>
      <c r="H143" s="218" t="s">
        <v>52</v>
      </c>
      <c r="I143" s="239">
        <v>43908</v>
      </c>
      <c r="J143" s="335">
        <v>12</v>
      </c>
      <c r="K143" s="344">
        <v>44228</v>
      </c>
      <c r="L143" s="335"/>
      <c r="M143" s="396"/>
      <c r="N143" s="396">
        <f t="shared" si="6"/>
        <v>10.666666666666666</v>
      </c>
      <c r="O143" s="390"/>
      <c r="P143" s="408" t="s">
        <v>1617</v>
      </c>
    </row>
    <row r="144" spans="1:16" ht="16" x14ac:dyDescent="0.2">
      <c r="A144" s="200">
        <v>136</v>
      </c>
      <c r="B144" s="200">
        <v>14</v>
      </c>
      <c r="C144" s="200" t="s">
        <v>25</v>
      </c>
      <c r="D144" s="200"/>
      <c r="E144" s="200" t="s">
        <v>267</v>
      </c>
      <c r="F144" s="259">
        <v>1324355</v>
      </c>
      <c r="G144" s="208" t="s">
        <v>15</v>
      </c>
      <c r="H144" s="218" t="s">
        <v>52</v>
      </c>
      <c r="I144" s="239">
        <v>43894</v>
      </c>
      <c r="J144" s="335">
        <v>12</v>
      </c>
      <c r="K144" s="344">
        <v>44228</v>
      </c>
      <c r="L144" s="335"/>
      <c r="M144" s="396"/>
      <c r="N144" s="396">
        <f t="shared" si="6"/>
        <v>11.133333333333333</v>
      </c>
      <c r="O144" s="390"/>
      <c r="P144" s="408" t="s">
        <v>1617</v>
      </c>
    </row>
    <row r="145" spans="1:16" ht="16" x14ac:dyDescent="0.2">
      <c r="A145" s="200">
        <v>137</v>
      </c>
      <c r="B145" s="200">
        <v>15</v>
      </c>
      <c r="C145" s="200" t="s">
        <v>25</v>
      </c>
      <c r="D145" s="200"/>
      <c r="E145" s="200" t="s">
        <v>270</v>
      </c>
      <c r="F145" s="259">
        <v>1324355</v>
      </c>
      <c r="G145" s="208" t="s">
        <v>15</v>
      </c>
      <c r="H145" s="218" t="s">
        <v>52</v>
      </c>
      <c r="I145" s="239">
        <v>43894</v>
      </c>
      <c r="J145" s="335">
        <v>12</v>
      </c>
      <c r="K145" s="344">
        <v>44228</v>
      </c>
      <c r="L145" s="335"/>
      <c r="M145" s="396"/>
      <c r="N145" s="396">
        <f t="shared" si="6"/>
        <v>11.133333333333333</v>
      </c>
      <c r="O145" s="390"/>
      <c r="P145" s="408" t="s">
        <v>1617</v>
      </c>
    </row>
    <row r="146" spans="1:16" ht="16" x14ac:dyDescent="0.2">
      <c r="A146" s="200">
        <v>138</v>
      </c>
      <c r="B146" s="200">
        <v>16</v>
      </c>
      <c r="C146" s="200" t="s">
        <v>25</v>
      </c>
      <c r="D146" s="200"/>
      <c r="E146" s="200" t="s">
        <v>272</v>
      </c>
      <c r="F146" s="259">
        <v>1324355</v>
      </c>
      <c r="G146" s="208" t="s">
        <v>15</v>
      </c>
      <c r="H146" s="218" t="s">
        <v>52</v>
      </c>
      <c r="I146" s="239">
        <v>43894</v>
      </c>
      <c r="J146" s="335">
        <v>12</v>
      </c>
      <c r="K146" s="344">
        <v>44228</v>
      </c>
      <c r="L146" s="335"/>
      <c r="M146" s="396"/>
      <c r="N146" s="396">
        <f t="shared" si="6"/>
        <v>11.133333333333333</v>
      </c>
      <c r="O146" s="390"/>
      <c r="P146" s="408" t="s">
        <v>1617</v>
      </c>
    </row>
    <row r="147" spans="1:16" ht="16" x14ac:dyDescent="0.2">
      <c r="A147" s="200">
        <v>139</v>
      </c>
      <c r="B147" s="200">
        <v>17</v>
      </c>
      <c r="C147" s="200" t="s">
        <v>25</v>
      </c>
      <c r="D147" s="200"/>
      <c r="E147" s="200" t="s">
        <v>274</v>
      </c>
      <c r="F147" s="259">
        <v>1253156</v>
      </c>
      <c r="G147" s="208" t="s">
        <v>15</v>
      </c>
      <c r="H147" s="218" t="s">
        <v>52</v>
      </c>
      <c r="I147" s="239">
        <v>43838</v>
      </c>
      <c r="J147" s="335">
        <v>12</v>
      </c>
      <c r="K147" s="344">
        <v>44228</v>
      </c>
      <c r="L147" s="335"/>
      <c r="M147" s="396"/>
      <c r="N147" s="396">
        <f t="shared" si="6"/>
        <v>13</v>
      </c>
      <c r="O147" s="390"/>
      <c r="P147" s="408" t="s">
        <v>1617</v>
      </c>
    </row>
    <row r="148" spans="1:16" ht="16" x14ac:dyDescent="0.2">
      <c r="A148" s="200">
        <v>140</v>
      </c>
      <c r="B148" s="200">
        <v>18</v>
      </c>
      <c r="C148" s="200" t="s">
        <v>25</v>
      </c>
      <c r="D148" s="200"/>
      <c r="E148" s="200" t="s">
        <v>277</v>
      </c>
      <c r="F148" s="259">
        <v>1253156</v>
      </c>
      <c r="G148" s="208" t="s">
        <v>15</v>
      </c>
      <c r="H148" s="218" t="s">
        <v>52</v>
      </c>
      <c r="I148" s="239">
        <v>43838</v>
      </c>
      <c r="J148" s="335">
        <v>12</v>
      </c>
      <c r="K148" s="344">
        <v>44228</v>
      </c>
      <c r="L148" s="335"/>
      <c r="M148" s="396"/>
      <c r="N148" s="396">
        <f t="shared" si="6"/>
        <v>13</v>
      </c>
      <c r="O148" s="390"/>
      <c r="P148" s="408" t="s">
        <v>1617</v>
      </c>
    </row>
    <row r="149" spans="1:16" ht="16" x14ac:dyDescent="0.2">
      <c r="A149" s="275">
        <v>141</v>
      </c>
      <c r="B149" s="275">
        <v>19</v>
      </c>
      <c r="C149" s="275" t="s">
        <v>25</v>
      </c>
      <c r="D149" s="275"/>
      <c r="E149" s="275" t="s">
        <v>279</v>
      </c>
      <c r="F149" s="276">
        <v>1385322</v>
      </c>
      <c r="G149" s="165" t="s">
        <v>15</v>
      </c>
      <c r="H149" s="125" t="s">
        <v>48</v>
      </c>
      <c r="I149" s="277">
        <v>43905</v>
      </c>
      <c r="J149" s="336">
        <v>12</v>
      </c>
      <c r="K149" s="345">
        <v>44228</v>
      </c>
      <c r="L149" s="336"/>
      <c r="M149" s="404"/>
      <c r="N149" s="404">
        <f t="shared" si="6"/>
        <v>10.766666666666667</v>
      </c>
      <c r="O149" s="338"/>
      <c r="P149" s="408" t="s">
        <v>1617</v>
      </c>
    </row>
    <row r="150" spans="1:16" ht="16" x14ac:dyDescent="0.2">
      <c r="A150" s="191"/>
      <c r="B150" s="191"/>
      <c r="C150" s="191"/>
      <c r="D150" s="191"/>
      <c r="E150" s="191"/>
      <c r="F150" s="191"/>
      <c r="G150" s="202"/>
      <c r="H150" s="217"/>
      <c r="I150" s="202"/>
      <c r="J150" s="217"/>
      <c r="K150" s="337"/>
      <c r="L150" s="217"/>
      <c r="M150" s="397"/>
      <c r="N150" s="398">
        <f t="shared" si="6"/>
        <v>0</v>
      </c>
      <c r="O150" s="337"/>
      <c r="P150" s="409"/>
    </row>
    <row r="151" spans="1:16" ht="16" x14ac:dyDescent="0.2">
      <c r="A151" s="195">
        <v>142</v>
      </c>
      <c r="B151" s="195">
        <v>1</v>
      </c>
      <c r="C151" s="195" t="s">
        <v>27</v>
      </c>
      <c r="D151" s="195"/>
      <c r="E151" s="195" t="s">
        <v>282</v>
      </c>
      <c r="F151" s="199">
        <v>1324347</v>
      </c>
      <c r="G151" s="164" t="s">
        <v>17</v>
      </c>
      <c r="H151" s="103" t="s">
        <v>40</v>
      </c>
      <c r="I151" s="240">
        <v>43900</v>
      </c>
      <c r="J151" s="105">
        <v>12</v>
      </c>
      <c r="K151" s="341">
        <v>44249</v>
      </c>
      <c r="L151" s="105"/>
      <c r="M151" s="403"/>
      <c r="N151" s="403">
        <f t="shared" si="6"/>
        <v>11.633333333333333</v>
      </c>
      <c r="O151" s="164"/>
      <c r="P151" s="408" t="s">
        <v>1617</v>
      </c>
    </row>
    <row r="152" spans="1:16" ht="16" x14ac:dyDescent="0.2">
      <c r="A152" s="195">
        <v>143</v>
      </c>
      <c r="B152" s="195">
        <v>2</v>
      </c>
      <c r="C152" s="195" t="s">
        <v>27</v>
      </c>
      <c r="D152" s="195"/>
      <c r="E152" s="195" t="s">
        <v>284</v>
      </c>
      <c r="F152" s="199">
        <v>1324347</v>
      </c>
      <c r="G152" s="164" t="s">
        <v>17</v>
      </c>
      <c r="H152" s="103" t="s">
        <v>40</v>
      </c>
      <c r="I152" s="240">
        <v>43900</v>
      </c>
      <c r="J152" s="105">
        <v>12</v>
      </c>
      <c r="K152" s="341">
        <v>44249</v>
      </c>
      <c r="L152" s="105"/>
      <c r="M152" s="403"/>
      <c r="N152" s="403">
        <f t="shared" si="6"/>
        <v>11.633333333333333</v>
      </c>
      <c r="O152" s="164"/>
      <c r="P152" s="408" t="s">
        <v>1617</v>
      </c>
    </row>
    <row r="153" spans="1:16" ht="16" x14ac:dyDescent="0.2">
      <c r="A153" s="195">
        <v>144</v>
      </c>
      <c r="B153" s="195">
        <v>3</v>
      </c>
      <c r="C153" s="195" t="s">
        <v>27</v>
      </c>
      <c r="D153" s="195"/>
      <c r="E153" s="195" t="s">
        <v>286</v>
      </c>
      <c r="F153" s="199">
        <v>1299777</v>
      </c>
      <c r="G153" s="164" t="s">
        <v>15</v>
      </c>
      <c r="H153" s="103" t="s">
        <v>40</v>
      </c>
      <c r="I153" s="240">
        <v>43900</v>
      </c>
      <c r="J153" s="105">
        <v>12</v>
      </c>
      <c r="K153" s="341">
        <v>44249</v>
      </c>
      <c r="L153" s="105"/>
      <c r="M153" s="403"/>
      <c r="N153" s="403">
        <f t="shared" si="6"/>
        <v>11.633333333333333</v>
      </c>
      <c r="O153" s="164"/>
      <c r="P153" s="408" t="s">
        <v>1617</v>
      </c>
    </row>
    <row r="154" spans="1:16" ht="16" x14ac:dyDescent="0.2">
      <c r="A154" s="195">
        <v>145</v>
      </c>
      <c r="B154" s="195">
        <v>4</v>
      </c>
      <c r="C154" s="195" t="s">
        <v>27</v>
      </c>
      <c r="D154" s="195"/>
      <c r="E154" s="195" t="s">
        <v>288</v>
      </c>
      <c r="F154" s="199">
        <v>1299777</v>
      </c>
      <c r="G154" s="164" t="s">
        <v>15</v>
      </c>
      <c r="H154" s="103" t="s">
        <v>40</v>
      </c>
      <c r="I154" s="240">
        <v>43900</v>
      </c>
      <c r="J154" s="105">
        <v>12</v>
      </c>
      <c r="K154" s="341">
        <v>44249</v>
      </c>
      <c r="L154" s="105"/>
      <c r="M154" s="403"/>
      <c r="N154" s="403">
        <f t="shared" si="6"/>
        <v>11.633333333333333</v>
      </c>
      <c r="O154" s="164"/>
      <c r="P154" s="408" t="s">
        <v>1617</v>
      </c>
    </row>
    <row r="155" spans="1:16" ht="16" x14ac:dyDescent="0.2">
      <c r="A155" s="195">
        <v>146</v>
      </c>
      <c r="B155" s="195">
        <v>5</v>
      </c>
      <c r="C155" s="195" t="s">
        <v>27</v>
      </c>
      <c r="D155" s="195"/>
      <c r="E155" s="195" t="s">
        <v>290</v>
      </c>
      <c r="F155" s="199">
        <v>1299777</v>
      </c>
      <c r="G155" s="164" t="s">
        <v>15</v>
      </c>
      <c r="H155" s="103" t="s">
        <v>40</v>
      </c>
      <c r="I155" s="240">
        <v>43900</v>
      </c>
      <c r="J155" s="105">
        <v>12</v>
      </c>
      <c r="K155" s="341">
        <v>44249</v>
      </c>
      <c r="L155" s="105"/>
      <c r="M155" s="403"/>
      <c r="N155" s="403">
        <f t="shared" si="6"/>
        <v>11.633333333333333</v>
      </c>
      <c r="O155" s="164"/>
      <c r="P155" s="408" t="s">
        <v>1617</v>
      </c>
    </row>
    <row r="156" spans="1:16" ht="16" x14ac:dyDescent="0.2">
      <c r="A156" s="195">
        <v>147</v>
      </c>
      <c r="B156" s="195">
        <v>6</v>
      </c>
      <c r="C156" s="195" t="s">
        <v>27</v>
      </c>
      <c r="D156" s="195"/>
      <c r="E156" s="195" t="s">
        <v>292</v>
      </c>
      <c r="F156" s="199">
        <v>1299777</v>
      </c>
      <c r="G156" s="164" t="s">
        <v>15</v>
      </c>
      <c r="H156" s="103" t="s">
        <v>40</v>
      </c>
      <c r="I156" s="240">
        <v>43900</v>
      </c>
      <c r="J156" s="105">
        <v>12</v>
      </c>
      <c r="K156" s="341">
        <v>44249</v>
      </c>
      <c r="L156" s="105"/>
      <c r="M156" s="403"/>
      <c r="N156" s="403">
        <f t="shared" si="6"/>
        <v>11.633333333333333</v>
      </c>
      <c r="O156" s="164"/>
      <c r="P156" s="408" t="s">
        <v>1617</v>
      </c>
    </row>
    <row r="157" spans="1:16" ht="16" x14ac:dyDescent="0.2">
      <c r="A157" s="179">
        <v>148</v>
      </c>
      <c r="B157" s="179">
        <v>7</v>
      </c>
      <c r="C157" s="179" t="s">
        <v>27</v>
      </c>
      <c r="D157" s="179"/>
      <c r="E157" s="179" t="s">
        <v>294</v>
      </c>
      <c r="F157" s="258">
        <v>1299779</v>
      </c>
      <c r="G157" s="205" t="s">
        <v>17</v>
      </c>
      <c r="H157" s="104" t="s">
        <v>54</v>
      </c>
      <c r="I157" s="241">
        <v>43884</v>
      </c>
      <c r="J157" s="150">
        <v>12</v>
      </c>
      <c r="K157" s="342">
        <v>44249</v>
      </c>
      <c r="L157" s="150"/>
      <c r="M157" s="400"/>
      <c r="N157" s="400">
        <f t="shared" si="6"/>
        <v>12.166666666666666</v>
      </c>
      <c r="O157" s="221"/>
      <c r="P157" s="408" t="s">
        <v>1617</v>
      </c>
    </row>
    <row r="158" spans="1:16" ht="16" x14ac:dyDescent="0.2">
      <c r="A158" s="179">
        <v>149</v>
      </c>
      <c r="B158" s="179">
        <v>8</v>
      </c>
      <c r="C158" s="179" t="s">
        <v>27</v>
      </c>
      <c r="D158" s="179"/>
      <c r="E158" s="179" t="s">
        <v>296</v>
      </c>
      <c r="F158" s="258">
        <v>1299779</v>
      </c>
      <c r="G158" s="205" t="s">
        <v>17</v>
      </c>
      <c r="H158" s="104" t="s">
        <v>54</v>
      </c>
      <c r="I158" s="241">
        <v>43884</v>
      </c>
      <c r="J158" s="150">
        <v>12</v>
      </c>
      <c r="K158" s="342">
        <v>44249</v>
      </c>
      <c r="L158" s="150"/>
      <c r="M158" s="400"/>
      <c r="N158" s="400">
        <f t="shared" si="6"/>
        <v>12.166666666666666</v>
      </c>
      <c r="O158" s="221"/>
      <c r="P158" s="408" t="s">
        <v>1617</v>
      </c>
    </row>
    <row r="159" spans="1:16" ht="16" x14ac:dyDescent="0.2">
      <c r="A159" s="179">
        <v>150</v>
      </c>
      <c r="B159" s="179">
        <v>9</v>
      </c>
      <c r="C159" s="179" t="s">
        <v>27</v>
      </c>
      <c r="D159" s="179"/>
      <c r="E159" s="179" t="s">
        <v>298</v>
      </c>
      <c r="F159" s="258">
        <v>1299779</v>
      </c>
      <c r="G159" s="205" t="s">
        <v>17</v>
      </c>
      <c r="H159" s="104" t="s">
        <v>54</v>
      </c>
      <c r="I159" s="241">
        <v>43884</v>
      </c>
      <c r="J159" s="150">
        <v>12</v>
      </c>
      <c r="K159" s="342">
        <v>44249</v>
      </c>
      <c r="L159" s="150"/>
      <c r="M159" s="400"/>
      <c r="N159" s="400">
        <f t="shared" si="6"/>
        <v>12.166666666666666</v>
      </c>
      <c r="O159" s="221"/>
      <c r="P159" s="408" t="s">
        <v>1617</v>
      </c>
    </row>
    <row r="160" spans="1:16" ht="16" x14ac:dyDescent="0.2">
      <c r="A160" s="179">
        <v>151</v>
      </c>
      <c r="B160" s="179">
        <v>10</v>
      </c>
      <c r="C160" s="179" t="s">
        <v>27</v>
      </c>
      <c r="D160" s="179"/>
      <c r="E160" s="179" t="s">
        <v>300</v>
      </c>
      <c r="F160" s="258">
        <v>1324351</v>
      </c>
      <c r="G160" s="205" t="s">
        <v>17</v>
      </c>
      <c r="H160" s="104" t="s">
        <v>54</v>
      </c>
      <c r="I160" s="241">
        <v>43898</v>
      </c>
      <c r="J160" s="150">
        <v>12</v>
      </c>
      <c r="K160" s="342">
        <v>44249</v>
      </c>
      <c r="L160" s="150"/>
      <c r="M160" s="400"/>
      <c r="N160" s="400">
        <f t="shared" si="6"/>
        <v>11.7</v>
      </c>
      <c r="O160" s="221"/>
      <c r="P160" s="408" t="s">
        <v>1617</v>
      </c>
    </row>
    <row r="161" spans="1:16" ht="16" x14ac:dyDescent="0.2">
      <c r="A161" s="179">
        <v>152</v>
      </c>
      <c r="B161" s="179">
        <v>11</v>
      </c>
      <c r="C161" s="179" t="s">
        <v>27</v>
      </c>
      <c r="D161" s="179"/>
      <c r="E161" s="179" t="s">
        <v>302</v>
      </c>
      <c r="F161" s="258">
        <v>1324351</v>
      </c>
      <c r="G161" s="205" t="s">
        <v>17</v>
      </c>
      <c r="H161" s="104" t="s">
        <v>54</v>
      </c>
      <c r="I161" s="241">
        <v>43898</v>
      </c>
      <c r="J161" s="150">
        <v>12</v>
      </c>
      <c r="K161" s="342">
        <v>44249</v>
      </c>
      <c r="L161" s="150"/>
      <c r="M161" s="400"/>
      <c r="N161" s="400">
        <f t="shared" si="6"/>
        <v>11.7</v>
      </c>
      <c r="O161" s="221"/>
      <c r="P161" s="408" t="s">
        <v>1617</v>
      </c>
    </row>
    <row r="162" spans="1:16" ht="16" x14ac:dyDescent="0.2">
      <c r="A162" s="179">
        <v>153</v>
      </c>
      <c r="B162" s="179">
        <v>12</v>
      </c>
      <c r="C162" s="179" t="s">
        <v>27</v>
      </c>
      <c r="D162" s="179"/>
      <c r="E162" s="179" t="s">
        <v>304</v>
      </c>
      <c r="F162" s="258">
        <v>1324351</v>
      </c>
      <c r="G162" s="205" t="s">
        <v>17</v>
      </c>
      <c r="H162" s="104" t="s">
        <v>54</v>
      </c>
      <c r="I162" s="241">
        <v>43898</v>
      </c>
      <c r="J162" s="150">
        <v>12</v>
      </c>
      <c r="K162" s="342">
        <v>44249</v>
      </c>
      <c r="L162" s="150"/>
      <c r="M162" s="400"/>
      <c r="N162" s="400">
        <f t="shared" si="6"/>
        <v>11.7</v>
      </c>
      <c r="O162" s="221"/>
      <c r="P162" s="408" t="s">
        <v>1617</v>
      </c>
    </row>
    <row r="163" spans="1:16" ht="16" x14ac:dyDescent="0.2">
      <c r="A163" s="179">
        <v>154</v>
      </c>
      <c r="B163" s="179">
        <v>13</v>
      </c>
      <c r="C163" s="179" t="s">
        <v>27</v>
      </c>
      <c r="D163" s="179"/>
      <c r="E163" s="179" t="s">
        <v>306</v>
      </c>
      <c r="F163" s="258">
        <v>1324353</v>
      </c>
      <c r="G163" s="205" t="s">
        <v>15</v>
      </c>
      <c r="H163" s="104" t="s">
        <v>54</v>
      </c>
      <c r="I163" s="234">
        <v>43898</v>
      </c>
      <c r="J163" s="150">
        <v>12</v>
      </c>
      <c r="K163" s="342">
        <v>44249</v>
      </c>
      <c r="L163" s="150"/>
      <c r="M163" s="400"/>
      <c r="N163" s="400">
        <f t="shared" si="6"/>
        <v>11.7</v>
      </c>
      <c r="O163" s="221"/>
      <c r="P163" s="408" t="s">
        <v>1617</v>
      </c>
    </row>
    <row r="164" spans="1:16" ht="16" x14ac:dyDescent="0.2">
      <c r="A164" s="179">
        <v>155</v>
      </c>
      <c r="B164" s="179">
        <v>14</v>
      </c>
      <c r="C164" s="179" t="s">
        <v>27</v>
      </c>
      <c r="D164" s="179"/>
      <c r="E164" s="179" t="s">
        <v>308</v>
      </c>
      <c r="F164" s="258">
        <v>1324353</v>
      </c>
      <c r="G164" s="205" t="s">
        <v>15</v>
      </c>
      <c r="H164" s="104" t="s">
        <v>54</v>
      </c>
      <c r="I164" s="234">
        <v>43898</v>
      </c>
      <c r="J164" s="150">
        <v>12</v>
      </c>
      <c r="K164" s="342">
        <v>44249</v>
      </c>
      <c r="L164" s="150"/>
      <c r="M164" s="400"/>
      <c r="N164" s="400">
        <f t="shared" si="6"/>
        <v>11.7</v>
      </c>
      <c r="O164" s="221"/>
      <c r="P164" s="408" t="s">
        <v>1617</v>
      </c>
    </row>
    <row r="165" spans="1:16" ht="16" x14ac:dyDescent="0.2">
      <c r="A165" s="179">
        <v>156</v>
      </c>
      <c r="B165" s="179">
        <v>15</v>
      </c>
      <c r="C165" s="179" t="s">
        <v>27</v>
      </c>
      <c r="D165" s="179"/>
      <c r="E165" s="179" t="s">
        <v>310</v>
      </c>
      <c r="F165" s="258">
        <v>1324353</v>
      </c>
      <c r="G165" s="205" t="s">
        <v>15</v>
      </c>
      <c r="H165" s="104" t="s">
        <v>54</v>
      </c>
      <c r="I165" s="234">
        <v>43898</v>
      </c>
      <c r="J165" s="150">
        <v>12</v>
      </c>
      <c r="K165" s="342">
        <v>44249</v>
      </c>
      <c r="L165" s="150"/>
      <c r="M165" s="400"/>
      <c r="N165" s="400">
        <f t="shared" si="6"/>
        <v>11.7</v>
      </c>
      <c r="O165" s="221"/>
      <c r="P165" s="408" t="s">
        <v>1617</v>
      </c>
    </row>
    <row r="166" spans="1:16" ht="16" x14ac:dyDescent="0.2">
      <c r="A166" s="178">
        <v>157</v>
      </c>
      <c r="B166" s="178">
        <v>16</v>
      </c>
      <c r="C166" s="178" t="s">
        <v>27</v>
      </c>
      <c r="D166" s="178"/>
      <c r="E166" s="178" t="s">
        <v>312</v>
      </c>
      <c r="F166" s="260">
        <v>1190436</v>
      </c>
      <c r="G166" s="209" t="s">
        <v>15</v>
      </c>
      <c r="H166" s="219" t="s">
        <v>55</v>
      </c>
      <c r="I166" s="242">
        <v>43878</v>
      </c>
      <c r="J166" s="219">
        <v>12</v>
      </c>
      <c r="K166" s="346">
        <v>44249</v>
      </c>
      <c r="L166" s="219"/>
      <c r="M166" s="395"/>
      <c r="N166" s="395">
        <f t="shared" si="6"/>
        <v>12.366666666666667</v>
      </c>
      <c r="O166" s="209"/>
      <c r="P166" s="408" t="s">
        <v>1617</v>
      </c>
    </row>
    <row r="167" spans="1:16" ht="16" x14ac:dyDescent="0.2">
      <c r="A167" s="178">
        <v>158</v>
      </c>
      <c r="B167" s="178">
        <v>17</v>
      </c>
      <c r="C167" s="178" t="s">
        <v>27</v>
      </c>
      <c r="D167" s="178"/>
      <c r="E167" s="178" t="s">
        <v>314</v>
      </c>
      <c r="F167" s="260">
        <v>1190436</v>
      </c>
      <c r="G167" s="220" t="s">
        <v>17</v>
      </c>
      <c r="H167" s="245" t="s">
        <v>55</v>
      </c>
      <c r="I167" s="243">
        <v>43878</v>
      </c>
      <c r="J167" s="245">
        <v>12</v>
      </c>
      <c r="K167" s="346">
        <v>44249</v>
      </c>
      <c r="L167" s="219"/>
      <c r="M167" s="395"/>
      <c r="N167" s="395">
        <f t="shared" si="6"/>
        <v>12.366666666666667</v>
      </c>
      <c r="O167" s="209"/>
      <c r="P167" s="408" t="s">
        <v>1617</v>
      </c>
    </row>
    <row r="168" spans="1:16" ht="16" x14ac:dyDescent="0.2">
      <c r="A168" s="324"/>
      <c r="B168" s="324"/>
      <c r="C168" s="324"/>
      <c r="D168" s="324"/>
      <c r="E168" s="324"/>
      <c r="F168" s="324"/>
      <c r="G168" s="324"/>
      <c r="H168" s="325"/>
      <c r="I168" s="324"/>
      <c r="J168" s="324"/>
      <c r="K168" s="339"/>
      <c r="L168" s="324"/>
      <c r="M168" s="441"/>
      <c r="N168" s="398">
        <f t="shared" si="6"/>
        <v>0</v>
      </c>
      <c r="O168" s="391"/>
      <c r="P168" s="409"/>
    </row>
    <row r="169" spans="1:16" ht="16" x14ac:dyDescent="0.2">
      <c r="A169" s="179">
        <v>159</v>
      </c>
      <c r="B169" s="179">
        <v>1</v>
      </c>
      <c r="C169" s="179" t="s">
        <v>29</v>
      </c>
      <c r="D169" s="430"/>
      <c r="E169" s="179" t="s">
        <v>317</v>
      </c>
      <c r="F169" s="104">
        <v>1275947</v>
      </c>
      <c r="G169" s="104" t="s">
        <v>15</v>
      </c>
      <c r="H169" s="104" t="s">
        <v>54</v>
      </c>
      <c r="I169" s="146">
        <v>43751</v>
      </c>
      <c r="J169" s="444">
        <v>18</v>
      </c>
      <c r="K169" s="435">
        <v>44319</v>
      </c>
      <c r="L169" s="437"/>
      <c r="M169" s="437"/>
      <c r="N169" s="400">
        <f t="shared" si="6"/>
        <v>18.933333333333334</v>
      </c>
      <c r="O169" s="430"/>
      <c r="P169" s="408" t="s">
        <v>1585</v>
      </c>
    </row>
    <row r="170" spans="1:16" ht="16" x14ac:dyDescent="0.2">
      <c r="A170" s="179">
        <v>160</v>
      </c>
      <c r="B170" s="179">
        <v>2</v>
      </c>
      <c r="C170" s="179" t="s">
        <v>29</v>
      </c>
      <c r="D170" s="430"/>
      <c r="E170" s="179" t="s">
        <v>319</v>
      </c>
      <c r="F170" s="104">
        <v>1275947</v>
      </c>
      <c r="G170" s="104" t="s">
        <v>15</v>
      </c>
      <c r="H170" s="104" t="s">
        <v>54</v>
      </c>
      <c r="I170" s="146">
        <v>43751</v>
      </c>
      <c r="J170" s="444">
        <v>18</v>
      </c>
      <c r="K170" s="433">
        <v>44319</v>
      </c>
      <c r="L170" s="438"/>
      <c r="M170" s="438"/>
      <c r="N170" s="400">
        <f t="shared" si="6"/>
        <v>18.933333333333334</v>
      </c>
      <c r="O170" s="430"/>
      <c r="P170" s="408" t="s">
        <v>1585</v>
      </c>
    </row>
    <row r="171" spans="1:16" ht="16" x14ac:dyDescent="0.2">
      <c r="A171" s="179">
        <v>161</v>
      </c>
      <c r="B171" s="179">
        <v>3</v>
      </c>
      <c r="C171" s="179" t="s">
        <v>29</v>
      </c>
      <c r="D171" s="430"/>
      <c r="E171" s="179" t="s">
        <v>321</v>
      </c>
      <c r="F171" s="104">
        <v>1275947</v>
      </c>
      <c r="G171" s="104" t="s">
        <v>15</v>
      </c>
      <c r="H171" s="104" t="s">
        <v>54</v>
      </c>
      <c r="I171" s="146">
        <v>43751</v>
      </c>
      <c r="J171" s="444">
        <v>18</v>
      </c>
      <c r="K171" s="433">
        <v>44319</v>
      </c>
      <c r="L171" s="438"/>
      <c r="M171" s="438"/>
      <c r="N171" s="400">
        <f t="shared" si="6"/>
        <v>18.933333333333334</v>
      </c>
      <c r="O171" s="430"/>
      <c r="P171" s="408" t="s">
        <v>1585</v>
      </c>
    </row>
    <row r="172" spans="1:16" ht="16" x14ac:dyDescent="0.2">
      <c r="A172" s="179">
        <v>162</v>
      </c>
      <c r="B172" s="179">
        <v>4</v>
      </c>
      <c r="C172" s="179" t="s">
        <v>29</v>
      </c>
      <c r="D172" s="430"/>
      <c r="E172" s="179" t="s">
        <v>323</v>
      </c>
      <c r="F172" s="104">
        <v>1275956</v>
      </c>
      <c r="G172" s="104" t="s">
        <v>15</v>
      </c>
      <c r="H172" s="104" t="s">
        <v>54</v>
      </c>
      <c r="I172" s="146">
        <v>43771</v>
      </c>
      <c r="J172" s="444">
        <v>18</v>
      </c>
      <c r="K172" s="433">
        <v>44319</v>
      </c>
      <c r="L172" s="438"/>
      <c r="M172" s="438"/>
      <c r="N172" s="400">
        <f t="shared" si="6"/>
        <v>18.266666666666666</v>
      </c>
      <c r="O172" s="430"/>
      <c r="P172" s="408" t="s">
        <v>1585</v>
      </c>
    </row>
    <row r="173" spans="1:16" ht="16" x14ac:dyDescent="0.2">
      <c r="A173" s="179">
        <v>163</v>
      </c>
      <c r="B173" s="179">
        <v>5</v>
      </c>
      <c r="C173" s="179" t="s">
        <v>29</v>
      </c>
      <c r="D173" s="430"/>
      <c r="E173" s="179" t="s">
        <v>325</v>
      </c>
      <c r="F173" s="104">
        <v>1275956</v>
      </c>
      <c r="G173" s="104" t="s">
        <v>15</v>
      </c>
      <c r="H173" s="104" t="s">
        <v>54</v>
      </c>
      <c r="I173" s="146">
        <v>43771</v>
      </c>
      <c r="J173" s="444">
        <v>18</v>
      </c>
      <c r="K173" s="433">
        <v>44319</v>
      </c>
      <c r="L173" s="438"/>
      <c r="M173" s="438"/>
      <c r="N173" s="400">
        <f t="shared" si="6"/>
        <v>18.266666666666666</v>
      </c>
      <c r="O173" s="430"/>
      <c r="P173" s="408" t="s">
        <v>1585</v>
      </c>
    </row>
    <row r="174" spans="1:16" ht="16" x14ac:dyDescent="0.2">
      <c r="A174" s="179">
        <v>164</v>
      </c>
      <c r="B174" s="179">
        <v>6</v>
      </c>
      <c r="C174" s="179" t="s">
        <v>29</v>
      </c>
      <c r="D174" s="430"/>
      <c r="E174" s="179" t="s">
        <v>327</v>
      </c>
      <c r="F174" s="104">
        <v>1275956</v>
      </c>
      <c r="G174" s="104" t="s">
        <v>15</v>
      </c>
      <c r="H174" s="104" t="s">
        <v>54</v>
      </c>
      <c r="I174" s="146">
        <v>43771</v>
      </c>
      <c r="J174" s="444">
        <v>18</v>
      </c>
      <c r="K174" s="433">
        <v>44319</v>
      </c>
      <c r="L174" s="438"/>
      <c r="M174" s="438"/>
      <c r="N174" s="400">
        <f t="shared" si="6"/>
        <v>18.266666666666666</v>
      </c>
      <c r="O174" s="430"/>
      <c r="P174" s="408" t="s">
        <v>1585</v>
      </c>
    </row>
    <row r="175" spans="1:16" ht="16" x14ac:dyDescent="0.2">
      <c r="A175" s="179">
        <v>165</v>
      </c>
      <c r="B175" s="179">
        <v>7</v>
      </c>
      <c r="C175" s="179" t="s">
        <v>29</v>
      </c>
      <c r="D175" s="430"/>
      <c r="E175" s="179" t="s">
        <v>329</v>
      </c>
      <c r="F175" s="104">
        <v>1275955</v>
      </c>
      <c r="G175" s="104" t="s">
        <v>17</v>
      </c>
      <c r="H175" s="104" t="s">
        <v>54</v>
      </c>
      <c r="I175" s="146">
        <v>43771</v>
      </c>
      <c r="J175" s="444">
        <v>18</v>
      </c>
      <c r="K175" s="433">
        <v>44319</v>
      </c>
      <c r="L175" s="438"/>
      <c r="M175" s="438"/>
      <c r="N175" s="400">
        <f t="shared" si="6"/>
        <v>18.266666666666666</v>
      </c>
      <c r="O175" s="430"/>
      <c r="P175" s="408" t="s">
        <v>1585</v>
      </c>
    </row>
    <row r="176" spans="1:16" ht="16" x14ac:dyDescent="0.2">
      <c r="A176" s="179">
        <v>166</v>
      </c>
      <c r="B176" s="179">
        <v>8</v>
      </c>
      <c r="C176" s="179" t="s">
        <v>29</v>
      </c>
      <c r="D176" s="430"/>
      <c r="E176" s="179" t="s">
        <v>331</v>
      </c>
      <c r="F176" s="104">
        <v>1275955</v>
      </c>
      <c r="G176" s="104" t="s">
        <v>17</v>
      </c>
      <c r="H176" s="104" t="s">
        <v>54</v>
      </c>
      <c r="I176" s="146">
        <v>43771</v>
      </c>
      <c r="J176" s="444">
        <v>18</v>
      </c>
      <c r="K176" s="433">
        <v>44319</v>
      </c>
      <c r="L176" s="438"/>
      <c r="M176" s="438"/>
      <c r="N176" s="400">
        <f t="shared" si="6"/>
        <v>18.266666666666666</v>
      </c>
      <c r="O176" s="430"/>
      <c r="P176" s="408" t="s">
        <v>1585</v>
      </c>
    </row>
    <row r="177" spans="1:16" ht="16" x14ac:dyDescent="0.2">
      <c r="A177" s="179">
        <v>167</v>
      </c>
      <c r="B177" s="179">
        <v>9</v>
      </c>
      <c r="C177" s="179" t="s">
        <v>29</v>
      </c>
      <c r="D177" s="430"/>
      <c r="E177" s="179" t="s">
        <v>333</v>
      </c>
      <c r="F177" s="104">
        <v>1275955</v>
      </c>
      <c r="G177" s="104" t="s">
        <v>17</v>
      </c>
      <c r="H177" s="104" t="s">
        <v>54</v>
      </c>
      <c r="I177" s="146">
        <v>43771</v>
      </c>
      <c r="J177" s="444">
        <v>18</v>
      </c>
      <c r="K177" s="433">
        <v>44319</v>
      </c>
      <c r="L177" s="438"/>
      <c r="M177" s="438"/>
      <c r="N177" s="400">
        <f t="shared" si="6"/>
        <v>18.266666666666666</v>
      </c>
      <c r="O177" s="430"/>
      <c r="P177" s="408" t="s">
        <v>1585</v>
      </c>
    </row>
    <row r="178" spans="1:16" ht="16" x14ac:dyDescent="0.2">
      <c r="A178" s="179">
        <v>168</v>
      </c>
      <c r="B178" s="179">
        <v>10</v>
      </c>
      <c r="C178" s="179" t="s">
        <v>29</v>
      </c>
      <c r="D178" s="430"/>
      <c r="E178" s="179" t="s">
        <v>334</v>
      </c>
      <c r="F178" s="104">
        <v>1275955</v>
      </c>
      <c r="G178" s="104" t="s">
        <v>17</v>
      </c>
      <c r="H178" s="104" t="s">
        <v>54</v>
      </c>
      <c r="I178" s="146">
        <v>43771</v>
      </c>
      <c r="J178" s="444">
        <v>18</v>
      </c>
      <c r="K178" s="433">
        <v>44319</v>
      </c>
      <c r="L178" s="438"/>
      <c r="M178" s="438"/>
      <c r="N178" s="400">
        <f t="shared" si="6"/>
        <v>18.266666666666666</v>
      </c>
      <c r="O178" s="430"/>
      <c r="P178" s="408" t="s">
        <v>1585</v>
      </c>
    </row>
    <row r="179" spans="1:16" ht="16" x14ac:dyDescent="0.2">
      <c r="A179" s="179">
        <v>169</v>
      </c>
      <c r="B179" s="179">
        <v>11</v>
      </c>
      <c r="C179" s="179" t="s">
        <v>29</v>
      </c>
      <c r="D179" s="430"/>
      <c r="E179" s="179" t="s">
        <v>336</v>
      </c>
      <c r="F179" s="104">
        <v>1275955</v>
      </c>
      <c r="G179" s="104" t="s">
        <v>17</v>
      </c>
      <c r="H179" s="104" t="s">
        <v>54</v>
      </c>
      <c r="I179" s="146">
        <v>43771</v>
      </c>
      <c r="J179" s="444">
        <v>18</v>
      </c>
      <c r="K179" s="433">
        <v>44319</v>
      </c>
      <c r="L179" s="438"/>
      <c r="M179" s="438"/>
      <c r="N179" s="400">
        <f t="shared" si="6"/>
        <v>18.266666666666666</v>
      </c>
      <c r="O179" s="430"/>
      <c r="P179" s="408" t="s">
        <v>1585</v>
      </c>
    </row>
    <row r="180" spans="1:16" ht="16" x14ac:dyDescent="0.2">
      <c r="A180" s="179">
        <v>170</v>
      </c>
      <c r="B180" s="179">
        <v>12</v>
      </c>
      <c r="C180" s="179" t="s">
        <v>29</v>
      </c>
      <c r="D180" s="430"/>
      <c r="E180" s="179" t="s">
        <v>338</v>
      </c>
      <c r="F180" s="104">
        <v>1253154</v>
      </c>
      <c r="G180" s="104" t="s">
        <v>17</v>
      </c>
      <c r="H180" s="104" t="s">
        <v>54</v>
      </c>
      <c r="I180" s="146">
        <v>43777</v>
      </c>
      <c r="J180" s="444">
        <v>18</v>
      </c>
      <c r="K180" s="433">
        <v>44319</v>
      </c>
      <c r="L180" s="438"/>
      <c r="M180" s="438"/>
      <c r="N180" s="400">
        <f t="shared" si="6"/>
        <v>18.066666666666666</v>
      </c>
      <c r="O180" s="430"/>
      <c r="P180" s="408" t="s">
        <v>1585</v>
      </c>
    </row>
    <row r="181" spans="1:16" ht="16" x14ac:dyDescent="0.2">
      <c r="A181" s="179">
        <v>171</v>
      </c>
      <c r="B181" s="179">
        <v>13</v>
      </c>
      <c r="C181" s="179" t="s">
        <v>29</v>
      </c>
      <c r="D181" s="430"/>
      <c r="E181" s="179" t="s">
        <v>340</v>
      </c>
      <c r="F181" s="104">
        <v>1253154</v>
      </c>
      <c r="G181" s="104" t="s">
        <v>17</v>
      </c>
      <c r="H181" s="104" t="s">
        <v>54</v>
      </c>
      <c r="I181" s="146">
        <v>43777</v>
      </c>
      <c r="J181" s="444">
        <v>18</v>
      </c>
      <c r="K181" s="433">
        <v>44319</v>
      </c>
      <c r="L181" s="438"/>
      <c r="M181" s="438"/>
      <c r="N181" s="400">
        <f t="shared" si="6"/>
        <v>18.066666666666666</v>
      </c>
      <c r="O181" s="430"/>
      <c r="P181" s="408" t="s">
        <v>1585</v>
      </c>
    </row>
    <row r="182" spans="1:16" ht="16" x14ac:dyDescent="0.2">
      <c r="A182" s="179">
        <v>172</v>
      </c>
      <c r="B182" s="179">
        <v>14</v>
      </c>
      <c r="C182" s="179" t="s">
        <v>29</v>
      </c>
      <c r="D182" s="430"/>
      <c r="E182" s="179" t="s">
        <v>342</v>
      </c>
      <c r="F182" s="104">
        <v>1253154</v>
      </c>
      <c r="G182" s="104" t="s">
        <v>17</v>
      </c>
      <c r="H182" s="104" t="s">
        <v>54</v>
      </c>
      <c r="I182" s="146">
        <v>43777</v>
      </c>
      <c r="J182" s="444">
        <v>18</v>
      </c>
      <c r="K182" s="433">
        <v>44319</v>
      </c>
      <c r="L182" s="438"/>
      <c r="M182" s="438"/>
      <c r="N182" s="400">
        <f t="shared" si="6"/>
        <v>18.066666666666666</v>
      </c>
      <c r="O182" s="430"/>
      <c r="P182" s="408" t="s">
        <v>1585</v>
      </c>
    </row>
    <row r="183" spans="1:16" ht="16" x14ac:dyDescent="0.2">
      <c r="A183" s="179">
        <v>173</v>
      </c>
      <c r="B183" s="179">
        <v>15</v>
      </c>
      <c r="C183" s="179" t="s">
        <v>29</v>
      </c>
      <c r="D183" s="430"/>
      <c r="E183" s="179" t="s">
        <v>344</v>
      </c>
      <c r="F183" s="104">
        <v>1253154</v>
      </c>
      <c r="G183" s="104" t="s">
        <v>17</v>
      </c>
      <c r="H183" s="104" t="s">
        <v>54</v>
      </c>
      <c r="I183" s="146">
        <v>43777</v>
      </c>
      <c r="J183" s="444">
        <v>18</v>
      </c>
      <c r="K183" s="433">
        <v>44319</v>
      </c>
      <c r="L183" s="438"/>
      <c r="M183" s="438"/>
      <c r="N183" s="400">
        <f t="shared" si="6"/>
        <v>18.066666666666666</v>
      </c>
      <c r="O183" s="430"/>
      <c r="P183" s="408" t="s">
        <v>1585</v>
      </c>
    </row>
    <row r="184" spans="1:16" ht="16" x14ac:dyDescent="0.2">
      <c r="A184" s="179">
        <v>174</v>
      </c>
      <c r="B184" s="179">
        <v>16</v>
      </c>
      <c r="C184" s="179" t="s">
        <v>29</v>
      </c>
      <c r="D184" s="430"/>
      <c r="E184" s="179" t="s">
        <v>346</v>
      </c>
      <c r="F184" s="104">
        <v>1253154</v>
      </c>
      <c r="G184" s="104" t="s">
        <v>17</v>
      </c>
      <c r="H184" s="104" t="s">
        <v>54</v>
      </c>
      <c r="I184" s="146">
        <v>43777</v>
      </c>
      <c r="J184" s="444">
        <v>18</v>
      </c>
      <c r="K184" s="433">
        <v>44319</v>
      </c>
      <c r="L184" s="438"/>
      <c r="M184" s="438"/>
      <c r="N184" s="400">
        <f t="shared" si="6"/>
        <v>18.066666666666666</v>
      </c>
      <c r="O184" s="430"/>
      <c r="P184" s="408" t="s">
        <v>1585</v>
      </c>
    </row>
    <row r="185" spans="1:16" ht="16" x14ac:dyDescent="0.2">
      <c r="A185" s="179">
        <v>175</v>
      </c>
      <c r="B185" s="179">
        <v>17</v>
      </c>
      <c r="C185" s="179" t="s">
        <v>29</v>
      </c>
      <c r="D185" s="430"/>
      <c r="E185" s="179" t="s">
        <v>348</v>
      </c>
      <c r="F185" s="104">
        <v>1272258</v>
      </c>
      <c r="G185" s="104" t="s">
        <v>17</v>
      </c>
      <c r="H185" s="104" t="s">
        <v>54</v>
      </c>
      <c r="I185" s="146">
        <v>43654</v>
      </c>
      <c r="J185" s="444">
        <v>18</v>
      </c>
      <c r="K185" s="433">
        <v>44319</v>
      </c>
      <c r="L185" s="438"/>
      <c r="M185" s="438"/>
      <c r="N185" s="400">
        <f t="shared" si="6"/>
        <v>22.166666666666668</v>
      </c>
      <c r="O185" s="430"/>
      <c r="P185" s="443" t="s">
        <v>1628</v>
      </c>
    </row>
    <row r="186" spans="1:16" ht="16" x14ac:dyDescent="0.2">
      <c r="A186" s="432">
        <v>176</v>
      </c>
      <c r="B186" s="432">
        <v>18</v>
      </c>
      <c r="C186" s="432" t="s">
        <v>29</v>
      </c>
      <c r="D186" s="431"/>
      <c r="E186" s="432" t="s">
        <v>351</v>
      </c>
      <c r="F186" s="152">
        <v>1125471</v>
      </c>
      <c r="G186" s="152" t="s">
        <v>15</v>
      </c>
      <c r="H186" s="152" t="s">
        <v>55</v>
      </c>
      <c r="I186" s="154">
        <v>43963</v>
      </c>
      <c r="J186" s="445">
        <v>12</v>
      </c>
      <c r="K186" s="434">
        <v>44319</v>
      </c>
      <c r="L186" s="439"/>
      <c r="M186" s="439"/>
      <c r="N186" s="442">
        <f t="shared" si="6"/>
        <v>11.866666666666667</v>
      </c>
      <c r="O186" s="431"/>
      <c r="P186" s="408" t="s">
        <v>1617</v>
      </c>
    </row>
    <row r="187" spans="1:16" ht="16" x14ac:dyDescent="0.2">
      <c r="A187" s="432">
        <v>177</v>
      </c>
      <c r="B187" s="432">
        <v>19</v>
      </c>
      <c r="C187" s="432" t="s">
        <v>29</v>
      </c>
      <c r="D187" s="431"/>
      <c r="E187" s="432" t="s">
        <v>353</v>
      </c>
      <c r="F187" s="152">
        <v>1125471</v>
      </c>
      <c r="G187" s="152" t="s">
        <v>15</v>
      </c>
      <c r="H187" s="152" t="s">
        <v>55</v>
      </c>
      <c r="I187" s="154">
        <v>43963</v>
      </c>
      <c r="J187" s="445">
        <v>12</v>
      </c>
      <c r="K187" s="434">
        <v>44319</v>
      </c>
      <c r="L187" s="439"/>
      <c r="M187" s="439"/>
      <c r="N187" s="442">
        <f t="shared" si="6"/>
        <v>11.866666666666667</v>
      </c>
      <c r="O187" s="431"/>
      <c r="P187" s="408" t="s">
        <v>1617</v>
      </c>
    </row>
    <row r="188" spans="1:16" ht="16" x14ac:dyDescent="0.2">
      <c r="A188" s="432">
        <v>178</v>
      </c>
      <c r="B188" s="432">
        <v>20</v>
      </c>
      <c r="C188" s="432" t="s">
        <v>29</v>
      </c>
      <c r="D188" s="431"/>
      <c r="E188" s="432" t="s">
        <v>355</v>
      </c>
      <c r="F188" s="152">
        <v>1125471</v>
      </c>
      <c r="G188" s="152" t="s">
        <v>15</v>
      </c>
      <c r="H188" s="152" t="s">
        <v>55</v>
      </c>
      <c r="I188" s="154">
        <v>43963</v>
      </c>
      <c r="J188" s="445">
        <v>12</v>
      </c>
      <c r="K188" s="434">
        <v>44319</v>
      </c>
      <c r="L188" s="439"/>
      <c r="M188" s="439"/>
      <c r="N188" s="442">
        <f t="shared" si="6"/>
        <v>11.866666666666667</v>
      </c>
      <c r="O188" s="431"/>
      <c r="P188" s="408" t="s">
        <v>1617</v>
      </c>
    </row>
    <row r="189" spans="1:16" ht="16" x14ac:dyDescent="0.2">
      <c r="A189" s="432">
        <v>179</v>
      </c>
      <c r="B189" s="432">
        <v>21</v>
      </c>
      <c r="C189" s="432" t="s">
        <v>29</v>
      </c>
      <c r="D189" s="431"/>
      <c r="E189" s="432" t="s">
        <v>357</v>
      </c>
      <c r="F189" s="152">
        <v>1343445</v>
      </c>
      <c r="G189" s="152" t="s">
        <v>17</v>
      </c>
      <c r="H189" s="152" t="s">
        <v>55</v>
      </c>
      <c r="I189" s="154">
        <v>43963</v>
      </c>
      <c r="J189" s="445">
        <v>12</v>
      </c>
      <c r="K189" s="434">
        <v>44319</v>
      </c>
      <c r="L189" s="439"/>
      <c r="M189" s="439"/>
      <c r="N189" s="442">
        <f t="shared" si="6"/>
        <v>11.866666666666667</v>
      </c>
      <c r="O189" s="431"/>
      <c r="P189" s="408" t="s">
        <v>1617</v>
      </c>
    </row>
    <row r="190" spans="1:16" ht="16" x14ac:dyDescent="0.2">
      <c r="A190" s="432">
        <v>180</v>
      </c>
      <c r="B190" s="432">
        <v>22</v>
      </c>
      <c r="C190" s="432" t="s">
        <v>29</v>
      </c>
      <c r="D190" s="431"/>
      <c r="E190" s="432" t="s">
        <v>359</v>
      </c>
      <c r="F190" s="152">
        <v>1343445</v>
      </c>
      <c r="G190" s="152" t="s">
        <v>17</v>
      </c>
      <c r="H190" s="152" t="s">
        <v>55</v>
      </c>
      <c r="I190" s="154">
        <v>43963</v>
      </c>
      <c r="J190" s="445">
        <v>12</v>
      </c>
      <c r="K190" s="436">
        <v>44319</v>
      </c>
      <c r="L190" s="440"/>
      <c r="M190" s="439"/>
      <c r="N190" s="442">
        <f t="shared" si="6"/>
        <v>11.866666666666667</v>
      </c>
      <c r="O190" s="431"/>
      <c r="P190" s="408" t="s">
        <v>1617</v>
      </c>
    </row>
    <row r="191" spans="1:16" ht="16" x14ac:dyDescent="0.2">
      <c r="A191" s="324"/>
      <c r="B191" s="324"/>
      <c r="C191" s="324"/>
      <c r="D191" s="324"/>
      <c r="E191" s="324"/>
      <c r="F191" s="324"/>
      <c r="G191" s="324"/>
      <c r="H191" s="325"/>
      <c r="I191" s="324"/>
      <c r="J191" s="441"/>
      <c r="K191" s="339"/>
      <c r="L191" s="324"/>
      <c r="M191" s="397"/>
      <c r="N191" s="398">
        <f t="shared" si="6"/>
        <v>0</v>
      </c>
      <c r="O191" s="339"/>
      <c r="P191" s="409"/>
    </row>
    <row r="192" spans="1:16" ht="16" x14ac:dyDescent="0.2">
      <c r="A192" s="275">
        <v>181</v>
      </c>
      <c r="B192" s="275">
        <v>1</v>
      </c>
      <c r="C192" s="275" t="s">
        <v>33</v>
      </c>
      <c r="D192" s="326"/>
      <c r="E192" s="275" t="s">
        <v>1629</v>
      </c>
      <c r="F192" s="99">
        <v>1336217</v>
      </c>
      <c r="G192" s="99" t="s">
        <v>17</v>
      </c>
      <c r="H192" s="99" t="s">
        <v>48</v>
      </c>
      <c r="I192" s="100">
        <v>44011</v>
      </c>
      <c r="J192" s="446">
        <v>12</v>
      </c>
      <c r="K192" s="345">
        <v>44368</v>
      </c>
      <c r="L192" s="336"/>
      <c r="M192" s="404"/>
      <c r="N192" s="404">
        <f t="shared" si="6"/>
        <v>11.9</v>
      </c>
      <c r="O192" s="338"/>
      <c r="P192" s="410" t="s">
        <v>14</v>
      </c>
    </row>
    <row r="193" spans="1:16" ht="16" x14ac:dyDescent="0.2">
      <c r="A193" s="275">
        <v>182</v>
      </c>
      <c r="B193" s="275">
        <v>2</v>
      </c>
      <c r="C193" s="275" t="s">
        <v>33</v>
      </c>
      <c r="D193" s="326"/>
      <c r="E193" s="275" t="s">
        <v>1630</v>
      </c>
      <c r="F193" s="99">
        <v>1336217</v>
      </c>
      <c r="G193" s="99" t="s">
        <v>17</v>
      </c>
      <c r="H193" s="99" t="s">
        <v>48</v>
      </c>
      <c r="I193" s="100">
        <v>44011</v>
      </c>
      <c r="J193" s="446">
        <v>12</v>
      </c>
      <c r="K193" s="345">
        <v>44368</v>
      </c>
      <c r="L193" s="336"/>
      <c r="M193" s="404"/>
      <c r="N193" s="404">
        <f t="shared" si="6"/>
        <v>11.9</v>
      </c>
      <c r="O193" s="338"/>
      <c r="P193" s="410" t="s">
        <v>14</v>
      </c>
    </row>
    <row r="194" spans="1:16" ht="16" x14ac:dyDescent="0.2">
      <c r="A194" s="275">
        <v>183</v>
      </c>
      <c r="B194" s="275">
        <v>3</v>
      </c>
      <c r="C194" s="275" t="s">
        <v>33</v>
      </c>
      <c r="D194" s="326"/>
      <c r="E194" s="275" t="s">
        <v>1631</v>
      </c>
      <c r="F194" s="99">
        <v>1336217</v>
      </c>
      <c r="G194" s="99" t="s">
        <v>17</v>
      </c>
      <c r="H194" s="99" t="s">
        <v>48</v>
      </c>
      <c r="I194" s="100">
        <v>44011</v>
      </c>
      <c r="J194" s="446">
        <v>12</v>
      </c>
      <c r="K194" s="345">
        <v>44368</v>
      </c>
      <c r="L194" s="336"/>
      <c r="M194" s="404"/>
      <c r="N194" s="404">
        <f t="shared" si="6"/>
        <v>11.9</v>
      </c>
      <c r="O194" s="338"/>
      <c r="P194" s="410" t="s">
        <v>14</v>
      </c>
    </row>
    <row r="195" spans="1:16" ht="16" x14ac:dyDescent="0.2">
      <c r="A195" s="275">
        <v>184</v>
      </c>
      <c r="B195" s="275">
        <v>4</v>
      </c>
      <c r="C195" s="275" t="s">
        <v>33</v>
      </c>
      <c r="D195" s="326"/>
      <c r="E195" s="275" t="s">
        <v>1632</v>
      </c>
      <c r="F195" s="99">
        <v>1336217</v>
      </c>
      <c r="G195" s="99" t="s">
        <v>17</v>
      </c>
      <c r="H195" s="99" t="s">
        <v>48</v>
      </c>
      <c r="I195" s="100">
        <v>44011</v>
      </c>
      <c r="J195" s="446">
        <v>12</v>
      </c>
      <c r="K195" s="345">
        <v>44368</v>
      </c>
      <c r="L195" s="336"/>
      <c r="M195" s="404"/>
      <c r="N195" s="404">
        <f t="shared" si="6"/>
        <v>11.9</v>
      </c>
      <c r="O195" s="338"/>
      <c r="P195" s="410" t="s">
        <v>14</v>
      </c>
    </row>
    <row r="196" spans="1:16" ht="16" x14ac:dyDescent="0.2">
      <c r="A196" s="275">
        <v>185</v>
      </c>
      <c r="B196" s="275">
        <v>5</v>
      </c>
      <c r="C196" s="275" t="s">
        <v>33</v>
      </c>
      <c r="D196" s="326"/>
      <c r="E196" s="275" t="s">
        <v>1633</v>
      </c>
      <c r="F196" s="99">
        <v>1336217</v>
      </c>
      <c r="G196" s="99" t="s">
        <v>17</v>
      </c>
      <c r="H196" s="99" t="s">
        <v>48</v>
      </c>
      <c r="I196" s="100">
        <v>44011</v>
      </c>
      <c r="J196" s="446">
        <v>12</v>
      </c>
      <c r="K196" s="345">
        <v>44368</v>
      </c>
      <c r="L196" s="336"/>
      <c r="M196" s="404"/>
      <c r="N196" s="404">
        <f t="shared" si="6"/>
        <v>11.9</v>
      </c>
      <c r="O196" s="338"/>
      <c r="P196" s="410" t="s">
        <v>14</v>
      </c>
    </row>
    <row r="197" spans="1:16" ht="16" x14ac:dyDescent="0.2">
      <c r="A197" s="275">
        <v>186</v>
      </c>
      <c r="B197" s="275">
        <v>6</v>
      </c>
      <c r="C197" s="275" t="s">
        <v>33</v>
      </c>
      <c r="D197" s="326"/>
      <c r="E197" s="275" t="s">
        <v>1634</v>
      </c>
      <c r="F197" s="99">
        <v>1334231</v>
      </c>
      <c r="G197" s="99" t="s">
        <v>15</v>
      </c>
      <c r="H197" s="99" t="s">
        <v>48</v>
      </c>
      <c r="I197" s="100">
        <v>44011</v>
      </c>
      <c r="J197" s="446">
        <v>12</v>
      </c>
      <c r="K197" s="345">
        <v>44368</v>
      </c>
      <c r="L197" s="336"/>
      <c r="M197" s="404"/>
      <c r="N197" s="404">
        <f t="shared" si="6"/>
        <v>11.9</v>
      </c>
      <c r="O197" s="338"/>
      <c r="P197" s="410" t="s">
        <v>14</v>
      </c>
    </row>
    <row r="198" spans="1:16" ht="16" x14ac:dyDescent="0.2">
      <c r="A198" s="275">
        <v>187</v>
      </c>
      <c r="B198" s="275">
        <v>7</v>
      </c>
      <c r="C198" s="275" t="s">
        <v>33</v>
      </c>
      <c r="D198" s="326"/>
      <c r="E198" s="275" t="s">
        <v>1635</v>
      </c>
      <c r="F198" s="99">
        <v>1334231</v>
      </c>
      <c r="G198" s="99" t="s">
        <v>15</v>
      </c>
      <c r="H198" s="99" t="s">
        <v>48</v>
      </c>
      <c r="I198" s="100">
        <v>44011</v>
      </c>
      <c r="J198" s="446">
        <v>12</v>
      </c>
      <c r="K198" s="345">
        <v>44368</v>
      </c>
      <c r="L198" s="336"/>
      <c r="M198" s="404"/>
      <c r="N198" s="404">
        <f t="shared" si="6"/>
        <v>11.9</v>
      </c>
      <c r="O198" s="338"/>
      <c r="P198" s="410" t="s">
        <v>14</v>
      </c>
    </row>
    <row r="199" spans="1:16" ht="16" x14ac:dyDescent="0.2">
      <c r="A199" s="195">
        <v>188</v>
      </c>
      <c r="B199" s="195">
        <v>8</v>
      </c>
      <c r="C199" s="195" t="s">
        <v>33</v>
      </c>
      <c r="D199" s="327"/>
      <c r="E199" s="195" t="s">
        <v>1636</v>
      </c>
      <c r="F199" s="306">
        <v>1299767</v>
      </c>
      <c r="G199" s="306" t="s">
        <v>15</v>
      </c>
      <c r="H199" s="105" t="s">
        <v>40</v>
      </c>
      <c r="I199" s="307">
        <v>44002</v>
      </c>
      <c r="J199" s="447">
        <v>12</v>
      </c>
      <c r="K199" s="341">
        <v>44368</v>
      </c>
      <c r="L199" s="105"/>
      <c r="M199" s="403"/>
      <c r="N199" s="403">
        <f t="shared" si="6"/>
        <v>12.2</v>
      </c>
      <c r="O199" s="164"/>
      <c r="P199" s="410" t="s">
        <v>14</v>
      </c>
    </row>
    <row r="200" spans="1:16" ht="16" x14ac:dyDescent="0.2">
      <c r="A200" s="195">
        <v>189</v>
      </c>
      <c r="B200" s="195">
        <v>9</v>
      </c>
      <c r="C200" s="195" t="s">
        <v>33</v>
      </c>
      <c r="D200" s="327"/>
      <c r="E200" s="195" t="s">
        <v>1637</v>
      </c>
      <c r="F200" s="306">
        <v>1299767</v>
      </c>
      <c r="G200" s="306" t="s">
        <v>15</v>
      </c>
      <c r="H200" s="105" t="s">
        <v>40</v>
      </c>
      <c r="I200" s="307">
        <v>44002</v>
      </c>
      <c r="J200" s="447">
        <v>12</v>
      </c>
      <c r="K200" s="341">
        <v>44368</v>
      </c>
      <c r="L200" s="105"/>
      <c r="M200" s="403"/>
      <c r="N200" s="403">
        <f t="shared" si="6"/>
        <v>12.2</v>
      </c>
      <c r="O200" s="164"/>
      <c r="P200" s="410" t="s">
        <v>14</v>
      </c>
    </row>
    <row r="201" spans="1:16" ht="16" x14ac:dyDescent="0.2">
      <c r="A201" s="195">
        <v>190</v>
      </c>
      <c r="B201" s="195">
        <v>10</v>
      </c>
      <c r="C201" s="195" t="s">
        <v>33</v>
      </c>
      <c r="D201" s="327"/>
      <c r="E201" s="195" t="s">
        <v>1638</v>
      </c>
      <c r="F201" s="306">
        <v>1299767</v>
      </c>
      <c r="G201" s="306" t="s">
        <v>15</v>
      </c>
      <c r="H201" s="105" t="s">
        <v>40</v>
      </c>
      <c r="I201" s="307">
        <v>44002</v>
      </c>
      <c r="J201" s="447">
        <v>12</v>
      </c>
      <c r="K201" s="341">
        <v>44368</v>
      </c>
      <c r="L201" s="105"/>
      <c r="M201" s="403"/>
      <c r="N201" s="403">
        <f t="shared" si="6"/>
        <v>12.2</v>
      </c>
      <c r="O201" s="164"/>
      <c r="P201" s="410" t="s">
        <v>14</v>
      </c>
    </row>
    <row r="202" spans="1:16" ht="16" x14ac:dyDescent="0.2">
      <c r="A202" s="195">
        <v>191</v>
      </c>
      <c r="B202" s="195">
        <v>11</v>
      </c>
      <c r="C202" s="195" t="s">
        <v>33</v>
      </c>
      <c r="D202" s="327"/>
      <c r="E202" s="195" t="s">
        <v>1639</v>
      </c>
      <c r="F202" s="306">
        <v>1299767</v>
      </c>
      <c r="G202" s="306" t="s">
        <v>15</v>
      </c>
      <c r="H202" s="105" t="s">
        <v>40</v>
      </c>
      <c r="I202" s="307">
        <v>44002</v>
      </c>
      <c r="J202" s="447">
        <v>12</v>
      </c>
      <c r="K202" s="341">
        <v>44368</v>
      </c>
      <c r="L202" s="105"/>
      <c r="M202" s="403"/>
      <c r="N202" s="403">
        <f t="shared" si="6"/>
        <v>12.2</v>
      </c>
      <c r="O202" s="164"/>
      <c r="P202" s="410" t="s">
        <v>14</v>
      </c>
    </row>
    <row r="203" spans="1:16" ht="16" x14ac:dyDescent="0.2">
      <c r="A203" s="195">
        <v>192</v>
      </c>
      <c r="B203" s="195">
        <v>12</v>
      </c>
      <c r="C203" s="195" t="s">
        <v>33</v>
      </c>
      <c r="D203" s="327"/>
      <c r="E203" s="195" t="s">
        <v>1640</v>
      </c>
      <c r="F203" s="306">
        <v>1299767</v>
      </c>
      <c r="G203" s="306" t="s">
        <v>15</v>
      </c>
      <c r="H203" s="105" t="s">
        <v>40</v>
      </c>
      <c r="I203" s="307">
        <v>44002</v>
      </c>
      <c r="J203" s="447">
        <v>12</v>
      </c>
      <c r="K203" s="341">
        <v>44368</v>
      </c>
      <c r="L203" s="105"/>
      <c r="M203" s="403"/>
      <c r="N203" s="403">
        <f t="shared" si="6"/>
        <v>12.2</v>
      </c>
      <c r="O203" s="164"/>
      <c r="P203" s="410" t="s">
        <v>14</v>
      </c>
    </row>
    <row r="204" spans="1:16" ht="16" x14ac:dyDescent="0.2">
      <c r="A204" s="195">
        <v>193</v>
      </c>
      <c r="B204" s="195">
        <v>13</v>
      </c>
      <c r="C204" s="195" t="s">
        <v>33</v>
      </c>
      <c r="D204" s="327"/>
      <c r="E204" s="195" t="s">
        <v>1641</v>
      </c>
      <c r="F204" s="306">
        <v>1336228</v>
      </c>
      <c r="G204" s="306" t="s">
        <v>17</v>
      </c>
      <c r="H204" s="105" t="s">
        <v>40</v>
      </c>
      <c r="I204" s="307">
        <v>44002</v>
      </c>
      <c r="J204" s="447">
        <v>12</v>
      </c>
      <c r="K204" s="341">
        <v>44368</v>
      </c>
      <c r="L204" s="105"/>
      <c r="M204" s="403"/>
      <c r="N204" s="403">
        <f t="shared" si="6"/>
        <v>12.2</v>
      </c>
      <c r="O204" s="164"/>
      <c r="P204" s="410" t="s">
        <v>14</v>
      </c>
    </row>
    <row r="205" spans="1:16" ht="16" x14ac:dyDescent="0.2">
      <c r="A205" s="195">
        <v>194</v>
      </c>
      <c r="B205" s="195">
        <v>14</v>
      </c>
      <c r="C205" s="195" t="s">
        <v>33</v>
      </c>
      <c r="D205" s="327"/>
      <c r="E205" s="195" t="s">
        <v>1642</v>
      </c>
      <c r="F205" s="306">
        <v>1336228</v>
      </c>
      <c r="G205" s="306" t="s">
        <v>17</v>
      </c>
      <c r="H205" s="105" t="s">
        <v>40</v>
      </c>
      <c r="I205" s="307">
        <v>44002</v>
      </c>
      <c r="J205" s="447">
        <v>12</v>
      </c>
      <c r="K205" s="341">
        <v>44368</v>
      </c>
      <c r="L205" s="105"/>
      <c r="M205" s="403"/>
      <c r="N205" s="403">
        <f t="shared" si="6"/>
        <v>12.2</v>
      </c>
      <c r="O205" s="164"/>
      <c r="P205" s="410" t="s">
        <v>14</v>
      </c>
    </row>
    <row r="206" spans="1:16" ht="16" x14ac:dyDescent="0.2">
      <c r="A206" s="195">
        <v>195</v>
      </c>
      <c r="B206" s="195">
        <v>15</v>
      </c>
      <c r="C206" s="195" t="s">
        <v>33</v>
      </c>
      <c r="D206" s="327"/>
      <c r="E206" s="195" t="s">
        <v>1643</v>
      </c>
      <c r="F206" s="306">
        <v>1336228</v>
      </c>
      <c r="G206" s="306" t="s">
        <v>17</v>
      </c>
      <c r="H206" s="105" t="s">
        <v>40</v>
      </c>
      <c r="I206" s="307">
        <v>44002</v>
      </c>
      <c r="J206" s="447">
        <v>12</v>
      </c>
      <c r="K206" s="341">
        <v>44368</v>
      </c>
      <c r="L206" s="105"/>
      <c r="M206" s="403"/>
      <c r="N206" s="403">
        <f t="shared" si="6"/>
        <v>12.2</v>
      </c>
      <c r="O206" s="164"/>
      <c r="P206" s="410" t="s">
        <v>14</v>
      </c>
    </row>
    <row r="207" spans="1:16" ht="16" x14ac:dyDescent="0.2">
      <c r="A207" s="195">
        <v>196</v>
      </c>
      <c r="B207" s="195">
        <v>16</v>
      </c>
      <c r="C207" s="195" t="s">
        <v>33</v>
      </c>
      <c r="D207" s="327"/>
      <c r="E207" s="195" t="s">
        <v>1644</v>
      </c>
      <c r="F207" s="306">
        <v>1336228</v>
      </c>
      <c r="G207" s="306" t="s">
        <v>17</v>
      </c>
      <c r="H207" s="105" t="s">
        <v>40</v>
      </c>
      <c r="I207" s="307">
        <v>44002</v>
      </c>
      <c r="J207" s="447">
        <v>12</v>
      </c>
      <c r="K207" s="341">
        <v>44368</v>
      </c>
      <c r="L207" s="105"/>
      <c r="M207" s="403"/>
      <c r="N207" s="403">
        <f t="shared" si="6"/>
        <v>12.2</v>
      </c>
      <c r="O207" s="164"/>
      <c r="P207" s="410" t="s">
        <v>14</v>
      </c>
    </row>
    <row r="208" spans="1:16" ht="16" x14ac:dyDescent="0.2">
      <c r="A208" s="195">
        <v>197</v>
      </c>
      <c r="B208" s="195">
        <v>17</v>
      </c>
      <c r="C208" s="195" t="s">
        <v>33</v>
      </c>
      <c r="D208" s="327"/>
      <c r="E208" s="195" t="s">
        <v>1645</v>
      </c>
      <c r="F208" s="306">
        <v>1343435</v>
      </c>
      <c r="G208" s="306" t="s">
        <v>17</v>
      </c>
      <c r="H208" s="105" t="s">
        <v>40</v>
      </c>
      <c r="I208" s="307">
        <v>43998</v>
      </c>
      <c r="J208" s="447">
        <v>12</v>
      </c>
      <c r="K208" s="341">
        <v>44368</v>
      </c>
      <c r="L208" s="105"/>
      <c r="M208" s="403"/>
      <c r="N208" s="403">
        <f t="shared" si="6"/>
        <v>12.333333333333334</v>
      </c>
      <c r="O208" s="164"/>
      <c r="P208" s="408" t="s">
        <v>1617</v>
      </c>
    </row>
    <row r="209" spans="1:16" ht="16" x14ac:dyDescent="0.2">
      <c r="A209" s="195">
        <v>198</v>
      </c>
      <c r="B209" s="195">
        <v>18</v>
      </c>
      <c r="C209" s="195" t="s">
        <v>33</v>
      </c>
      <c r="D209" s="327"/>
      <c r="E209" s="195" t="s">
        <v>1646</v>
      </c>
      <c r="F209" s="306">
        <v>1343435</v>
      </c>
      <c r="G209" s="306" t="s">
        <v>17</v>
      </c>
      <c r="H209" s="105" t="s">
        <v>40</v>
      </c>
      <c r="I209" s="307">
        <v>43998</v>
      </c>
      <c r="J209" s="447">
        <v>12</v>
      </c>
      <c r="K209" s="341">
        <v>44368</v>
      </c>
      <c r="L209" s="105"/>
      <c r="M209" s="403"/>
      <c r="N209" s="403">
        <f t="shared" si="6"/>
        <v>12.333333333333334</v>
      </c>
      <c r="O209" s="164"/>
      <c r="P209" s="408" t="s">
        <v>1617</v>
      </c>
    </row>
    <row r="210" spans="1:16" ht="16" x14ac:dyDescent="0.2">
      <c r="A210" s="195">
        <v>199</v>
      </c>
      <c r="B210" s="195">
        <v>19</v>
      </c>
      <c r="C210" s="195" t="s">
        <v>33</v>
      </c>
      <c r="D210" s="327"/>
      <c r="E210" s="195" t="s">
        <v>1647</v>
      </c>
      <c r="F210" s="306">
        <v>1343435</v>
      </c>
      <c r="G210" s="306" t="s">
        <v>17</v>
      </c>
      <c r="H210" s="105" t="s">
        <v>40</v>
      </c>
      <c r="I210" s="307">
        <v>43998</v>
      </c>
      <c r="J210" s="447">
        <v>12</v>
      </c>
      <c r="K210" s="341">
        <v>44368</v>
      </c>
      <c r="L210" s="105"/>
      <c r="M210" s="403"/>
      <c r="N210" s="403">
        <f t="shared" si="6"/>
        <v>12.333333333333334</v>
      </c>
      <c r="O210" s="164"/>
      <c r="P210" s="408" t="s">
        <v>1617</v>
      </c>
    </row>
    <row r="211" spans="1:16" ht="16" x14ac:dyDescent="0.2">
      <c r="A211" s="195">
        <v>200</v>
      </c>
      <c r="B211" s="195">
        <v>20</v>
      </c>
      <c r="C211" s="195" t="s">
        <v>33</v>
      </c>
      <c r="D211" s="327"/>
      <c r="E211" s="195" t="s">
        <v>1648</v>
      </c>
      <c r="F211" s="306">
        <v>1343435</v>
      </c>
      <c r="G211" s="306" t="s">
        <v>17</v>
      </c>
      <c r="H211" s="105" t="s">
        <v>40</v>
      </c>
      <c r="I211" s="307">
        <v>43998</v>
      </c>
      <c r="J211" s="447">
        <v>12</v>
      </c>
      <c r="K211" s="341">
        <v>44368</v>
      </c>
      <c r="L211" s="105"/>
      <c r="M211" s="403"/>
      <c r="N211" s="403">
        <f t="shared" si="6"/>
        <v>12.333333333333334</v>
      </c>
      <c r="O211" s="164"/>
      <c r="P211" s="408" t="s">
        <v>1617</v>
      </c>
    </row>
    <row r="212" spans="1:16" ht="16" x14ac:dyDescent="0.2">
      <c r="A212" s="195">
        <v>201</v>
      </c>
      <c r="B212" s="195">
        <v>21</v>
      </c>
      <c r="C212" s="195" t="s">
        <v>33</v>
      </c>
      <c r="D212" s="327"/>
      <c r="E212" s="195" t="s">
        <v>1649</v>
      </c>
      <c r="F212" s="306">
        <v>1343435</v>
      </c>
      <c r="G212" s="306" t="s">
        <v>17</v>
      </c>
      <c r="H212" s="105" t="s">
        <v>40</v>
      </c>
      <c r="I212" s="307">
        <v>43998</v>
      </c>
      <c r="J212" s="447">
        <v>12</v>
      </c>
      <c r="K212" s="341">
        <v>44368</v>
      </c>
      <c r="L212" s="105"/>
      <c r="M212" s="403"/>
      <c r="N212" s="403">
        <f t="shared" si="6"/>
        <v>12.333333333333334</v>
      </c>
      <c r="O212" s="164"/>
      <c r="P212" s="408" t="s">
        <v>1617</v>
      </c>
    </row>
    <row r="213" spans="1:16" ht="16" x14ac:dyDescent="0.2">
      <c r="A213" s="195">
        <v>202</v>
      </c>
      <c r="B213" s="195">
        <v>22</v>
      </c>
      <c r="C213" s="195" t="s">
        <v>33</v>
      </c>
      <c r="D213" s="327"/>
      <c r="E213" s="195" t="s">
        <v>1650</v>
      </c>
      <c r="F213" s="306">
        <v>1336218</v>
      </c>
      <c r="G213" s="306" t="s">
        <v>15</v>
      </c>
      <c r="H213" s="105" t="s">
        <v>40</v>
      </c>
      <c r="I213" s="307">
        <v>44002</v>
      </c>
      <c r="J213" s="447">
        <v>12</v>
      </c>
      <c r="K213" s="341">
        <v>44368</v>
      </c>
      <c r="L213" s="105"/>
      <c r="M213" s="403"/>
      <c r="N213" s="403">
        <f t="shared" si="6"/>
        <v>12.2</v>
      </c>
      <c r="O213" s="164"/>
      <c r="P213" s="408" t="s">
        <v>1617</v>
      </c>
    </row>
    <row r="214" spans="1:16" ht="16" x14ac:dyDescent="0.2">
      <c r="A214" s="195">
        <v>203</v>
      </c>
      <c r="B214" s="195">
        <v>23</v>
      </c>
      <c r="C214" s="195" t="s">
        <v>33</v>
      </c>
      <c r="D214" s="327"/>
      <c r="E214" s="195" t="s">
        <v>1651</v>
      </c>
      <c r="F214" s="306">
        <v>1336218</v>
      </c>
      <c r="G214" s="306" t="s">
        <v>15</v>
      </c>
      <c r="H214" s="105" t="s">
        <v>40</v>
      </c>
      <c r="I214" s="307">
        <v>44002</v>
      </c>
      <c r="J214" s="447">
        <v>12</v>
      </c>
      <c r="K214" s="341">
        <v>44368</v>
      </c>
      <c r="L214" s="105"/>
      <c r="M214" s="403"/>
      <c r="N214" s="403">
        <f t="shared" si="6"/>
        <v>12.2</v>
      </c>
      <c r="O214" s="164"/>
      <c r="P214" s="408" t="s">
        <v>1617</v>
      </c>
    </row>
    <row r="215" spans="1:16" ht="16" x14ac:dyDescent="0.2">
      <c r="A215" s="195">
        <v>204</v>
      </c>
      <c r="B215" s="195">
        <v>24</v>
      </c>
      <c r="C215" s="195" t="s">
        <v>33</v>
      </c>
      <c r="D215" s="327"/>
      <c r="E215" s="195" t="s">
        <v>1652</v>
      </c>
      <c r="F215" s="306">
        <v>1336218</v>
      </c>
      <c r="G215" s="306" t="s">
        <v>15</v>
      </c>
      <c r="H215" s="105" t="s">
        <v>40</v>
      </c>
      <c r="I215" s="307">
        <v>44002</v>
      </c>
      <c r="J215" s="447">
        <v>12</v>
      </c>
      <c r="K215" s="341">
        <v>44368</v>
      </c>
      <c r="L215" s="105"/>
      <c r="M215" s="403"/>
      <c r="N215" s="403">
        <f t="shared" si="6"/>
        <v>12.2</v>
      </c>
      <c r="O215" s="164"/>
      <c r="P215" s="408" t="s">
        <v>1617</v>
      </c>
    </row>
    <row r="216" spans="1:16" ht="16" x14ac:dyDescent="0.2">
      <c r="A216" s="195">
        <v>205</v>
      </c>
      <c r="B216" s="195">
        <v>25</v>
      </c>
      <c r="C216" s="195" t="s">
        <v>33</v>
      </c>
      <c r="D216" s="327"/>
      <c r="E216" s="195" t="s">
        <v>1653</v>
      </c>
      <c r="F216" s="306">
        <v>1336218</v>
      </c>
      <c r="G216" s="306" t="s">
        <v>15</v>
      </c>
      <c r="H216" s="105" t="s">
        <v>40</v>
      </c>
      <c r="I216" s="307">
        <v>44002</v>
      </c>
      <c r="J216" s="447">
        <v>12</v>
      </c>
      <c r="K216" s="341">
        <v>44368</v>
      </c>
      <c r="L216" s="105"/>
      <c r="M216" s="403"/>
      <c r="N216" s="403">
        <f t="shared" si="6"/>
        <v>12.2</v>
      </c>
      <c r="O216" s="164"/>
      <c r="P216" s="408" t="s">
        <v>1617</v>
      </c>
    </row>
    <row r="217" spans="1:16" ht="16" x14ac:dyDescent="0.2">
      <c r="A217" s="195">
        <v>206</v>
      </c>
      <c r="B217" s="195">
        <v>26</v>
      </c>
      <c r="C217" s="195" t="s">
        <v>33</v>
      </c>
      <c r="D217" s="327"/>
      <c r="E217" s="195" t="s">
        <v>1654</v>
      </c>
      <c r="F217" s="306">
        <v>1336218</v>
      </c>
      <c r="G217" s="306" t="s">
        <v>15</v>
      </c>
      <c r="H217" s="105" t="s">
        <v>40</v>
      </c>
      <c r="I217" s="307">
        <v>44002</v>
      </c>
      <c r="J217" s="447">
        <v>12</v>
      </c>
      <c r="K217" s="341">
        <v>44368</v>
      </c>
      <c r="L217" s="105"/>
      <c r="M217" s="403"/>
      <c r="N217" s="403">
        <f t="shared" si="6"/>
        <v>12.2</v>
      </c>
      <c r="O217" s="164"/>
      <c r="P217" s="408" t="s">
        <v>1617</v>
      </c>
    </row>
    <row r="218" spans="1:16" ht="16" x14ac:dyDescent="0.2">
      <c r="A218" s="195">
        <v>207</v>
      </c>
      <c r="B218" s="195">
        <v>27</v>
      </c>
      <c r="C218" s="195" t="s">
        <v>33</v>
      </c>
      <c r="D218" s="327"/>
      <c r="E218" s="195" t="s">
        <v>1655</v>
      </c>
      <c r="F218" s="306">
        <v>1324363</v>
      </c>
      <c r="G218" s="306" t="s">
        <v>15</v>
      </c>
      <c r="H218" s="105" t="s">
        <v>40</v>
      </c>
      <c r="I218" s="307">
        <v>44010</v>
      </c>
      <c r="J218" s="447">
        <v>12</v>
      </c>
      <c r="K218" s="341">
        <v>44368</v>
      </c>
      <c r="L218" s="105"/>
      <c r="M218" s="403"/>
      <c r="N218" s="403">
        <f t="shared" ref="N218:N222" si="7">_xlfn.DAYS(K218,I218)/30</f>
        <v>11.933333333333334</v>
      </c>
      <c r="O218" s="164"/>
      <c r="P218" s="408" t="s">
        <v>1617</v>
      </c>
    </row>
    <row r="219" spans="1:16" ht="16" x14ac:dyDescent="0.2">
      <c r="A219" s="195">
        <v>208</v>
      </c>
      <c r="B219" s="195">
        <v>28</v>
      </c>
      <c r="C219" s="195" t="s">
        <v>33</v>
      </c>
      <c r="D219" s="327"/>
      <c r="E219" s="195" t="s">
        <v>1656</v>
      </c>
      <c r="F219" s="306">
        <v>1324363</v>
      </c>
      <c r="G219" s="306" t="s">
        <v>15</v>
      </c>
      <c r="H219" s="105" t="s">
        <v>40</v>
      </c>
      <c r="I219" s="307">
        <v>44010</v>
      </c>
      <c r="J219" s="447">
        <v>12</v>
      </c>
      <c r="K219" s="341">
        <v>44368</v>
      </c>
      <c r="L219" s="105"/>
      <c r="M219" s="403"/>
      <c r="N219" s="403">
        <f t="shared" si="7"/>
        <v>11.933333333333334</v>
      </c>
      <c r="O219" s="164"/>
      <c r="P219" s="408" t="s">
        <v>1617</v>
      </c>
    </row>
    <row r="220" spans="1:16" ht="16" x14ac:dyDescent="0.2">
      <c r="A220" s="195">
        <v>209</v>
      </c>
      <c r="B220" s="195">
        <v>29</v>
      </c>
      <c r="C220" s="195" t="s">
        <v>33</v>
      </c>
      <c r="D220" s="327"/>
      <c r="E220" s="195" t="s">
        <v>1657</v>
      </c>
      <c r="F220" s="306">
        <v>1324363</v>
      </c>
      <c r="G220" s="306" t="s">
        <v>15</v>
      </c>
      <c r="H220" s="105" t="s">
        <v>40</v>
      </c>
      <c r="I220" s="307">
        <v>44010</v>
      </c>
      <c r="J220" s="447">
        <v>12</v>
      </c>
      <c r="K220" s="341">
        <v>44368</v>
      </c>
      <c r="L220" s="105"/>
      <c r="M220" s="403"/>
      <c r="N220" s="403">
        <f t="shared" si="7"/>
        <v>11.933333333333334</v>
      </c>
      <c r="O220" s="164"/>
      <c r="P220" s="408" t="s">
        <v>1617</v>
      </c>
    </row>
    <row r="221" spans="1:16" ht="16" x14ac:dyDescent="0.2">
      <c r="A221" s="195">
        <v>210</v>
      </c>
      <c r="B221" s="195">
        <v>30</v>
      </c>
      <c r="C221" s="195" t="s">
        <v>33</v>
      </c>
      <c r="D221" s="327"/>
      <c r="E221" s="195" t="s">
        <v>1658</v>
      </c>
      <c r="F221" s="306">
        <v>1324363</v>
      </c>
      <c r="G221" s="306" t="s">
        <v>15</v>
      </c>
      <c r="H221" s="105" t="s">
        <v>40</v>
      </c>
      <c r="I221" s="307">
        <v>44010</v>
      </c>
      <c r="J221" s="447">
        <v>12</v>
      </c>
      <c r="K221" s="341">
        <v>44368</v>
      </c>
      <c r="L221" s="383"/>
      <c r="M221" s="403"/>
      <c r="N221" s="403">
        <f t="shared" si="7"/>
        <v>11.933333333333334</v>
      </c>
      <c r="O221" s="164"/>
      <c r="P221" s="408" t="s">
        <v>1617</v>
      </c>
    </row>
    <row r="222" spans="1:16" ht="16" x14ac:dyDescent="0.2">
      <c r="A222" s="324"/>
      <c r="B222" s="324"/>
      <c r="C222" s="324"/>
      <c r="D222" s="324"/>
      <c r="E222" s="324"/>
      <c r="F222" s="324"/>
      <c r="G222" s="324"/>
      <c r="H222" s="325"/>
      <c r="I222" s="324"/>
      <c r="J222" s="441"/>
      <c r="K222" s="339"/>
      <c r="L222" s="324"/>
      <c r="M222" s="441"/>
      <c r="N222" s="398">
        <f t="shared" si="7"/>
        <v>0</v>
      </c>
      <c r="O222" s="391"/>
      <c r="P222" s="40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baseColWidth="10" defaultColWidth="8.83203125" defaultRowHeight="15" x14ac:dyDescent="0.2"/>
  <cols>
    <col min="2" max="2" width="12" bestFit="1" customWidth="1"/>
    <col min="3" max="3" width="14" customWidth="1"/>
    <col min="4" max="4" width="7.5" bestFit="1" customWidth="1"/>
    <col min="5" max="5" width="12.1640625" customWidth="1"/>
    <col min="6" max="6" width="11.6640625" customWidth="1"/>
    <col min="7" max="7" width="12" bestFit="1" customWidth="1"/>
    <col min="9" max="9" width="18.6640625" customWidth="1"/>
    <col min="10" max="10" width="11" customWidth="1"/>
    <col min="11" max="11" width="11.1640625" customWidth="1"/>
    <col min="12" max="12" width="13.6640625" customWidth="1"/>
    <col min="13" max="13" width="9.1640625" customWidth="1"/>
    <col min="14" max="22" width="8.33203125" bestFit="1" customWidth="1"/>
    <col min="24" max="24" width="8.1640625" bestFit="1" customWidth="1"/>
    <col min="29" max="29" width="8.5" bestFit="1" customWidth="1"/>
    <col min="33" max="33" width="8.83203125" bestFit="1" customWidth="1"/>
    <col min="35" max="35" width="8.83203125" bestFit="1" customWidth="1"/>
  </cols>
  <sheetData>
    <row r="1" spans="1:39" ht="15" customHeight="1" x14ac:dyDescent="0.2">
      <c r="A1" s="170" t="s">
        <v>1659</v>
      </c>
      <c r="B1" s="170" t="s">
        <v>1660</v>
      </c>
      <c r="C1" s="170" t="s">
        <v>64</v>
      </c>
      <c r="D1" s="170" t="s">
        <v>63</v>
      </c>
      <c r="E1" s="170" t="s">
        <v>694</v>
      </c>
      <c r="F1" s="170" t="s">
        <v>1661</v>
      </c>
      <c r="G1" s="170" t="s">
        <v>66</v>
      </c>
      <c r="H1" s="170" t="s">
        <v>1662</v>
      </c>
      <c r="I1" s="170" t="s">
        <v>1663</v>
      </c>
      <c r="J1" s="170" t="s">
        <v>1664</v>
      </c>
      <c r="K1" s="170" t="s">
        <v>1664</v>
      </c>
      <c r="L1" s="170" t="s">
        <v>1661</v>
      </c>
      <c r="M1" s="170" t="s">
        <v>703</v>
      </c>
      <c r="N1" s="170" t="s">
        <v>704</v>
      </c>
      <c r="O1" s="170" t="s">
        <v>704</v>
      </c>
      <c r="P1" s="170" t="s">
        <v>703</v>
      </c>
      <c r="Q1" s="170" t="s">
        <v>703</v>
      </c>
      <c r="R1" s="170" t="s">
        <v>703</v>
      </c>
      <c r="S1" s="170" t="s">
        <v>703</v>
      </c>
      <c r="T1" s="170" t="s">
        <v>703</v>
      </c>
      <c r="U1" s="170" t="s">
        <v>703</v>
      </c>
      <c r="V1" s="170" t="s">
        <v>703</v>
      </c>
      <c r="W1" s="170" t="s">
        <v>1665</v>
      </c>
      <c r="X1" s="170" t="s">
        <v>1666</v>
      </c>
      <c r="Y1" s="170" t="s">
        <v>1667</v>
      </c>
      <c r="Z1" s="170" t="s">
        <v>1668</v>
      </c>
      <c r="AA1" s="170" t="s">
        <v>1667</v>
      </c>
      <c r="AB1" s="170" t="s">
        <v>1668</v>
      </c>
      <c r="AC1" s="170" t="s">
        <v>1669</v>
      </c>
      <c r="AD1" s="170" t="s">
        <v>1670</v>
      </c>
      <c r="AE1" s="170" t="s">
        <v>1671</v>
      </c>
      <c r="AF1" s="170" t="s">
        <v>1672</v>
      </c>
      <c r="AG1" s="170" t="s">
        <v>1673</v>
      </c>
      <c r="AH1" s="170" t="s">
        <v>1674</v>
      </c>
      <c r="AI1" s="170" t="s">
        <v>1675</v>
      </c>
      <c r="AJ1" s="170" t="s">
        <v>1676</v>
      </c>
      <c r="AK1" s="170" t="s">
        <v>1677</v>
      </c>
      <c r="AL1" s="170" t="s">
        <v>1678</v>
      </c>
      <c r="AM1" s="170" t="s">
        <v>1679</v>
      </c>
    </row>
    <row r="2" spans="1:39" ht="15" customHeight="1" x14ac:dyDescent="0.2">
      <c r="A2" s="412" t="s">
        <v>1680</v>
      </c>
      <c r="B2" s="413">
        <v>43678</v>
      </c>
      <c r="C2" s="412" t="s">
        <v>715</v>
      </c>
      <c r="D2" s="412" t="s">
        <v>716</v>
      </c>
      <c r="E2" s="412" t="s">
        <v>1681</v>
      </c>
      <c r="F2" s="412">
        <v>30.7</v>
      </c>
      <c r="G2" s="413">
        <v>43193</v>
      </c>
      <c r="H2" s="412" t="s">
        <v>1682</v>
      </c>
      <c r="I2" s="412">
        <v>32</v>
      </c>
      <c r="J2" s="412">
        <v>5</v>
      </c>
      <c r="K2" s="412">
        <v>5</v>
      </c>
      <c r="L2" s="412">
        <v>30.7</v>
      </c>
      <c r="M2" s="412" t="s">
        <v>1683</v>
      </c>
      <c r="N2" s="412" t="s">
        <v>1684</v>
      </c>
      <c r="O2" s="412" t="s">
        <v>718</v>
      </c>
      <c r="P2" s="412" t="s">
        <v>1685</v>
      </c>
      <c r="Q2" s="412" t="s">
        <v>1686</v>
      </c>
      <c r="R2" s="412" t="s">
        <v>1687</v>
      </c>
      <c r="S2" s="412" t="s">
        <v>717</v>
      </c>
      <c r="T2" s="412" t="s">
        <v>1684</v>
      </c>
      <c r="U2" s="412" t="s">
        <v>718</v>
      </c>
      <c r="V2" s="412" t="s">
        <v>1688</v>
      </c>
      <c r="W2" s="412" t="s">
        <v>1689</v>
      </c>
      <c r="X2" s="412" t="s">
        <v>1690</v>
      </c>
      <c r="Y2" s="412"/>
      <c r="Z2" s="412"/>
      <c r="AA2" s="412">
        <v>42</v>
      </c>
      <c r="AB2" s="412"/>
      <c r="AC2" s="412">
        <v>36</v>
      </c>
      <c r="AD2" s="412"/>
      <c r="AE2" s="412">
        <v>45</v>
      </c>
      <c r="AF2" s="412"/>
      <c r="AG2" s="412">
        <v>5</v>
      </c>
      <c r="AH2" s="412"/>
      <c r="AI2" s="412">
        <v>5</v>
      </c>
      <c r="AJ2" s="412"/>
      <c r="AK2" s="412">
        <v>38</v>
      </c>
      <c r="AL2" s="412"/>
      <c r="AM2" s="412"/>
    </row>
    <row r="3" spans="1:39" ht="15" customHeight="1" x14ac:dyDescent="0.2">
      <c r="A3" s="412" t="s">
        <v>723</v>
      </c>
      <c r="B3" s="413">
        <v>43678</v>
      </c>
      <c r="C3" s="412" t="s">
        <v>715</v>
      </c>
      <c r="D3" s="412" t="s">
        <v>716</v>
      </c>
      <c r="E3" s="412" t="s">
        <v>1681</v>
      </c>
      <c r="F3" s="412">
        <v>32.1</v>
      </c>
      <c r="G3" s="413">
        <v>43193</v>
      </c>
      <c r="H3" s="412"/>
      <c r="I3" s="412">
        <v>44</v>
      </c>
      <c r="J3" s="412">
        <v>61</v>
      </c>
      <c r="K3" s="412">
        <v>62</v>
      </c>
      <c r="L3" s="412">
        <v>32.1</v>
      </c>
      <c r="M3" s="412" t="s">
        <v>1551</v>
      </c>
      <c r="N3" s="412" t="s">
        <v>726</v>
      </c>
      <c r="O3" s="412"/>
      <c r="P3" s="412"/>
      <c r="Q3" s="412"/>
      <c r="R3" s="412"/>
      <c r="S3" s="412"/>
      <c r="T3" s="412"/>
      <c r="U3" s="412"/>
      <c r="V3" s="412"/>
      <c r="W3" s="412"/>
      <c r="X3" s="412" t="s">
        <v>1691</v>
      </c>
      <c r="Y3" s="412"/>
      <c r="Z3" s="412"/>
      <c r="AA3" s="412">
        <v>65</v>
      </c>
      <c r="AB3" s="412"/>
      <c r="AC3" s="412">
        <v>53</v>
      </c>
      <c r="AD3" s="412"/>
      <c r="AE3" s="412">
        <v>59</v>
      </c>
      <c r="AF3" s="412"/>
      <c r="AG3" s="412">
        <v>61</v>
      </c>
      <c r="AH3" s="412"/>
      <c r="AI3" s="412">
        <v>62</v>
      </c>
      <c r="AJ3" s="412"/>
      <c r="AK3" s="412">
        <v>64</v>
      </c>
      <c r="AL3" s="412"/>
      <c r="AM3" s="412"/>
    </row>
    <row r="4" spans="1:39" ht="15" customHeight="1" x14ac:dyDescent="0.2">
      <c r="A4" s="412" t="s">
        <v>731</v>
      </c>
      <c r="B4" s="413">
        <v>43678</v>
      </c>
      <c r="C4" s="412" t="s">
        <v>715</v>
      </c>
      <c r="D4" s="412" t="s">
        <v>716</v>
      </c>
      <c r="E4" s="412" t="s">
        <v>1681</v>
      </c>
      <c r="F4" s="412">
        <v>31.6</v>
      </c>
      <c r="G4" s="413">
        <v>43193</v>
      </c>
      <c r="H4" s="412"/>
      <c r="I4" s="412">
        <v>53</v>
      </c>
      <c r="J4" s="412">
        <v>80</v>
      </c>
      <c r="K4" s="412">
        <v>85</v>
      </c>
      <c r="L4" s="412">
        <v>31.6</v>
      </c>
      <c r="M4" s="412" t="s">
        <v>730</v>
      </c>
      <c r="N4" s="412" t="s">
        <v>733</v>
      </c>
      <c r="O4" s="412"/>
      <c r="P4" s="412"/>
      <c r="Q4" s="412"/>
      <c r="R4" s="412"/>
      <c r="S4" s="412"/>
      <c r="T4" s="412"/>
      <c r="U4" s="412"/>
      <c r="V4" s="412"/>
      <c r="W4" s="412"/>
      <c r="X4" s="412" t="s">
        <v>1691</v>
      </c>
      <c r="Y4" s="412"/>
      <c r="Z4" s="412"/>
      <c r="AA4" s="412">
        <v>88</v>
      </c>
      <c r="AB4" s="412"/>
      <c r="AC4" s="412">
        <v>81</v>
      </c>
      <c r="AD4" s="412"/>
      <c r="AE4" s="412">
        <v>78</v>
      </c>
      <c r="AF4" s="412"/>
      <c r="AG4" s="412">
        <v>80</v>
      </c>
      <c r="AH4" s="412"/>
      <c r="AI4" s="412">
        <v>85</v>
      </c>
      <c r="AJ4" s="412"/>
      <c r="AK4" s="412">
        <v>90</v>
      </c>
      <c r="AL4" s="412"/>
      <c r="AM4" s="412"/>
    </row>
    <row r="5" spans="1:39" ht="15" customHeight="1" x14ac:dyDescent="0.2">
      <c r="A5" s="412" t="s">
        <v>1692</v>
      </c>
      <c r="B5" s="413">
        <v>43678</v>
      </c>
      <c r="C5" s="412" t="s">
        <v>715</v>
      </c>
      <c r="D5" s="412" t="s">
        <v>716</v>
      </c>
      <c r="E5" s="412" t="s">
        <v>1681</v>
      </c>
      <c r="F5" s="412">
        <v>30.6</v>
      </c>
      <c r="G5" s="413">
        <v>43193</v>
      </c>
      <c r="H5" s="412"/>
      <c r="I5" s="412">
        <v>66</v>
      </c>
      <c r="J5" s="412">
        <v>109</v>
      </c>
      <c r="K5" s="412">
        <v>108</v>
      </c>
      <c r="L5" s="412">
        <v>30.6</v>
      </c>
      <c r="M5" s="412" t="s">
        <v>1552</v>
      </c>
      <c r="N5" s="412" t="s">
        <v>1553</v>
      </c>
      <c r="O5" s="412"/>
      <c r="P5" s="412"/>
      <c r="Q5" s="412"/>
      <c r="R5" s="412"/>
      <c r="S5" s="412"/>
      <c r="T5" s="412"/>
      <c r="U5" s="412"/>
      <c r="V5" s="412"/>
      <c r="W5" s="412"/>
      <c r="X5" s="412" t="s">
        <v>1691</v>
      </c>
      <c r="Y5" s="412"/>
      <c r="Z5" s="412"/>
      <c r="AA5" s="412">
        <v>107</v>
      </c>
      <c r="AB5" s="412"/>
      <c r="AC5" s="412">
        <v>104</v>
      </c>
      <c r="AD5" s="412"/>
      <c r="AE5" s="412">
        <v>96</v>
      </c>
      <c r="AF5" s="412"/>
      <c r="AG5" s="412">
        <v>109</v>
      </c>
      <c r="AH5" s="412"/>
      <c r="AI5" s="412">
        <v>108</v>
      </c>
      <c r="AJ5" s="412"/>
      <c r="AK5" s="412">
        <v>105</v>
      </c>
      <c r="AL5" s="412"/>
      <c r="AM5" s="412"/>
    </row>
    <row r="6" spans="1:39" ht="15" customHeight="1" x14ac:dyDescent="0.2">
      <c r="A6" s="412" t="s">
        <v>1693</v>
      </c>
      <c r="B6" s="413">
        <v>43678</v>
      </c>
      <c r="C6" s="412" t="s">
        <v>715</v>
      </c>
      <c r="D6" s="412" t="s">
        <v>716</v>
      </c>
      <c r="E6" s="412" t="s">
        <v>1681</v>
      </c>
      <c r="F6" s="412">
        <v>32.200000000000003</v>
      </c>
      <c r="G6" s="413">
        <v>43193</v>
      </c>
      <c r="H6" s="412"/>
      <c r="I6" s="412">
        <v>76</v>
      </c>
      <c r="J6" s="412">
        <v>126</v>
      </c>
      <c r="K6" s="412">
        <v>125</v>
      </c>
      <c r="L6" s="412">
        <v>32.200000000000003</v>
      </c>
      <c r="M6" s="412" t="s">
        <v>1554</v>
      </c>
      <c r="N6" s="412" t="s">
        <v>1555</v>
      </c>
      <c r="O6" s="412"/>
      <c r="P6" s="412"/>
      <c r="Q6" s="412"/>
      <c r="R6" s="412"/>
      <c r="S6" s="412"/>
      <c r="T6" s="412"/>
      <c r="U6" s="412"/>
      <c r="V6" s="412"/>
      <c r="W6" s="412"/>
      <c r="X6" s="412" t="s">
        <v>1691</v>
      </c>
      <c r="Y6" s="412"/>
      <c r="Z6" s="412"/>
      <c r="AA6" s="412">
        <v>121</v>
      </c>
      <c r="AB6" s="412"/>
      <c r="AC6" s="412">
        <v>120</v>
      </c>
      <c r="AD6" s="412"/>
      <c r="AE6" s="412">
        <v>115</v>
      </c>
      <c r="AF6" s="412"/>
      <c r="AG6" s="412">
        <v>126</v>
      </c>
      <c r="AH6" s="412"/>
      <c r="AI6" s="412">
        <v>125</v>
      </c>
      <c r="AJ6" s="412"/>
      <c r="AK6" s="412">
        <v>123</v>
      </c>
      <c r="AL6" s="412"/>
      <c r="AM6" s="412"/>
    </row>
    <row r="7" spans="1:39" ht="15" customHeight="1" x14ac:dyDescent="0.2">
      <c r="A7" s="412" t="s">
        <v>719</v>
      </c>
      <c r="B7" s="413">
        <v>43679</v>
      </c>
      <c r="C7" s="412" t="s">
        <v>715</v>
      </c>
      <c r="D7" s="412" t="s">
        <v>605</v>
      </c>
      <c r="E7" s="412" t="s">
        <v>1681</v>
      </c>
      <c r="F7" s="412">
        <v>25.6</v>
      </c>
      <c r="G7" s="413">
        <v>43193</v>
      </c>
      <c r="H7" s="412"/>
      <c r="I7" s="412">
        <v>86</v>
      </c>
      <c r="J7" s="412">
        <v>150</v>
      </c>
      <c r="K7" s="412">
        <v>145</v>
      </c>
      <c r="L7" s="412">
        <v>25.6</v>
      </c>
      <c r="M7" s="412" t="s">
        <v>1546</v>
      </c>
      <c r="N7" s="412" t="s">
        <v>722</v>
      </c>
      <c r="O7" s="412"/>
      <c r="P7" s="412"/>
      <c r="Q7" s="412"/>
      <c r="R7" s="412"/>
      <c r="S7" s="412"/>
      <c r="T7" s="412"/>
      <c r="U7" s="412"/>
      <c r="V7" s="412"/>
      <c r="W7" s="412"/>
      <c r="X7" s="412" t="s">
        <v>1691</v>
      </c>
      <c r="Y7" s="412"/>
      <c r="Z7" s="412"/>
      <c r="AA7" s="412">
        <v>141</v>
      </c>
      <c r="AB7" s="412"/>
      <c r="AC7" s="412">
        <v>148</v>
      </c>
      <c r="AD7" s="412"/>
      <c r="AE7" s="412">
        <v>146</v>
      </c>
      <c r="AF7" s="412"/>
      <c r="AG7" s="412">
        <v>150</v>
      </c>
      <c r="AH7" s="412"/>
      <c r="AI7" s="412">
        <v>145</v>
      </c>
      <c r="AJ7" s="412"/>
      <c r="AK7" s="412">
        <v>149</v>
      </c>
      <c r="AL7" s="412"/>
      <c r="AM7" s="412"/>
    </row>
    <row r="8" spans="1:39" ht="15" customHeight="1" x14ac:dyDescent="0.2">
      <c r="A8" s="412" t="s">
        <v>727</v>
      </c>
      <c r="B8" s="413">
        <v>43679</v>
      </c>
      <c r="C8" s="412" t="s">
        <v>715</v>
      </c>
      <c r="D8" s="412" t="s">
        <v>605</v>
      </c>
      <c r="E8" s="412" t="s">
        <v>1681</v>
      </c>
      <c r="F8" s="412">
        <v>28.7</v>
      </c>
      <c r="G8" s="413">
        <v>43193</v>
      </c>
      <c r="H8" s="412"/>
      <c r="I8" s="412">
        <v>88</v>
      </c>
      <c r="J8" s="412">
        <v>168</v>
      </c>
      <c r="K8" s="412">
        <v>167</v>
      </c>
      <c r="L8" s="412">
        <v>28.7</v>
      </c>
      <c r="M8" s="412" t="s">
        <v>725</v>
      </c>
      <c r="N8" s="412" t="s">
        <v>729</v>
      </c>
      <c r="O8" s="412"/>
      <c r="P8" s="412"/>
      <c r="Q8" s="412"/>
      <c r="R8" s="412"/>
      <c r="S8" s="412"/>
      <c r="T8" s="412"/>
      <c r="U8" s="412"/>
      <c r="V8" s="412"/>
      <c r="W8" s="412"/>
      <c r="X8" s="412" t="s">
        <v>1691</v>
      </c>
      <c r="Y8" s="412"/>
      <c r="Z8" s="412"/>
      <c r="AA8" s="412">
        <v>158</v>
      </c>
      <c r="AB8" s="412"/>
      <c r="AC8" s="412">
        <v>164</v>
      </c>
      <c r="AD8" s="412"/>
      <c r="AE8" s="412">
        <v>163</v>
      </c>
      <c r="AF8" s="412"/>
      <c r="AG8" s="412">
        <v>168</v>
      </c>
      <c r="AH8" s="412"/>
      <c r="AI8" s="412">
        <v>167</v>
      </c>
      <c r="AJ8" s="412"/>
      <c r="AK8" s="412">
        <v>166</v>
      </c>
      <c r="AL8" s="412"/>
      <c r="AM8" s="412"/>
    </row>
    <row r="9" spans="1:39" ht="15" customHeight="1" x14ac:dyDescent="0.2">
      <c r="A9" s="412" t="s">
        <v>735</v>
      </c>
      <c r="B9" s="413">
        <v>43679</v>
      </c>
      <c r="C9" s="412" t="s">
        <v>715</v>
      </c>
      <c r="D9" s="412" t="s">
        <v>605</v>
      </c>
      <c r="E9" s="412" t="s">
        <v>1681</v>
      </c>
      <c r="F9" s="412">
        <v>25.7</v>
      </c>
      <c r="G9" s="413">
        <v>43193</v>
      </c>
      <c r="H9" s="412"/>
      <c r="I9" s="412">
        <v>104</v>
      </c>
      <c r="J9" s="412">
        <v>185</v>
      </c>
      <c r="K9" s="412">
        <v>186</v>
      </c>
      <c r="L9" s="412">
        <v>25.7</v>
      </c>
      <c r="M9" s="412" t="s">
        <v>734</v>
      </c>
      <c r="N9" s="412" t="s">
        <v>737</v>
      </c>
      <c r="O9" s="412"/>
      <c r="P9" s="412"/>
      <c r="Q9" s="412"/>
      <c r="R9" s="412"/>
      <c r="S9" s="412"/>
      <c r="T9" s="412"/>
      <c r="U9" s="412"/>
      <c r="V9" s="412"/>
      <c r="W9" s="412" t="s">
        <v>1694</v>
      </c>
      <c r="X9" s="412" t="s">
        <v>1691</v>
      </c>
      <c r="Y9" s="412"/>
      <c r="Z9" s="412"/>
      <c r="AA9" s="412">
        <v>178</v>
      </c>
      <c r="AB9" s="412"/>
      <c r="AC9" s="412">
        <v>183</v>
      </c>
      <c r="AD9" s="412"/>
      <c r="AE9" s="412">
        <v>184</v>
      </c>
      <c r="AF9" s="412"/>
      <c r="AG9" s="412">
        <v>185</v>
      </c>
      <c r="AH9" s="412"/>
      <c r="AI9" s="412">
        <v>186</v>
      </c>
      <c r="AJ9" s="412"/>
      <c r="AK9" s="412">
        <v>174</v>
      </c>
      <c r="AL9" s="412"/>
      <c r="AM9" s="412"/>
    </row>
    <row r="10" spans="1:39" ht="15" customHeight="1" x14ac:dyDescent="0.2">
      <c r="A10" s="412" t="s">
        <v>1695</v>
      </c>
      <c r="B10" s="413">
        <v>43679</v>
      </c>
      <c r="C10" s="412" t="s">
        <v>715</v>
      </c>
      <c r="D10" s="412" t="s">
        <v>605</v>
      </c>
      <c r="E10" s="412" t="s">
        <v>1681</v>
      </c>
      <c r="F10" s="412">
        <v>24.6</v>
      </c>
      <c r="G10" s="413">
        <v>43193</v>
      </c>
      <c r="H10" s="412"/>
      <c r="I10" s="412">
        <v>105</v>
      </c>
      <c r="J10" s="412">
        <v>201</v>
      </c>
      <c r="K10" s="412">
        <v>202</v>
      </c>
      <c r="L10" s="412">
        <v>24.6</v>
      </c>
      <c r="M10" s="412" t="s">
        <v>1528</v>
      </c>
      <c r="N10" s="412" t="s">
        <v>1529</v>
      </c>
      <c r="O10" s="412"/>
      <c r="P10" s="412"/>
      <c r="Q10" s="412"/>
      <c r="R10" s="412"/>
      <c r="S10" s="412"/>
      <c r="T10" s="412"/>
      <c r="U10" s="412"/>
      <c r="V10" s="412"/>
      <c r="W10" s="412"/>
      <c r="X10" s="412" t="s">
        <v>1691</v>
      </c>
      <c r="Y10" s="412"/>
      <c r="Z10" s="412"/>
      <c r="AA10" s="412">
        <v>189</v>
      </c>
      <c r="AB10" s="412"/>
      <c r="AC10" s="412">
        <v>198</v>
      </c>
      <c r="AD10" s="412"/>
      <c r="AE10" s="412">
        <v>200</v>
      </c>
      <c r="AF10" s="412"/>
      <c r="AG10" s="412">
        <v>201</v>
      </c>
      <c r="AH10" s="412"/>
      <c r="AI10" s="412">
        <v>202</v>
      </c>
      <c r="AJ10" s="412"/>
      <c r="AK10" s="412">
        <v>190</v>
      </c>
      <c r="AL10" s="412"/>
      <c r="AM10" s="412"/>
    </row>
    <row r="11" spans="1:39" ht="15" customHeight="1" x14ac:dyDescent="0.2">
      <c r="A11" s="412" t="s">
        <v>1696</v>
      </c>
      <c r="B11" s="413">
        <v>43679</v>
      </c>
      <c r="C11" s="412" t="s">
        <v>715</v>
      </c>
      <c r="D11" s="412" t="s">
        <v>605</v>
      </c>
      <c r="E11" s="412" t="s">
        <v>1681</v>
      </c>
      <c r="F11" s="412">
        <v>29.6</v>
      </c>
      <c r="G11" s="413">
        <v>43193</v>
      </c>
      <c r="H11" s="412"/>
      <c r="I11" s="412">
        <v>110</v>
      </c>
      <c r="J11" s="412">
        <v>220</v>
      </c>
      <c r="K11" s="412">
        <v>219</v>
      </c>
      <c r="L11" s="412">
        <v>29.6</v>
      </c>
      <c r="M11" s="412" t="s">
        <v>1530</v>
      </c>
      <c r="N11" s="412" t="s">
        <v>1531</v>
      </c>
      <c r="O11" s="412"/>
      <c r="P11" s="412"/>
      <c r="Q11" s="412"/>
      <c r="R11" s="412"/>
      <c r="S11" s="412"/>
      <c r="T11" s="412"/>
      <c r="U11" s="412"/>
      <c r="V11" s="412"/>
      <c r="W11" s="412"/>
      <c r="X11" s="412" t="s">
        <v>1691</v>
      </c>
      <c r="Y11" s="412"/>
      <c r="Z11" s="412"/>
      <c r="AA11" s="412">
        <v>207</v>
      </c>
      <c r="AB11" s="412"/>
      <c r="AC11" s="412">
        <v>214</v>
      </c>
      <c r="AD11" s="412"/>
      <c r="AE11" s="412">
        <v>211</v>
      </c>
      <c r="AF11" s="412"/>
      <c r="AG11" s="412">
        <v>220</v>
      </c>
      <c r="AH11" s="412"/>
      <c r="AI11" s="412">
        <v>219</v>
      </c>
      <c r="AJ11" s="412"/>
      <c r="AK11" s="412">
        <v>216</v>
      </c>
      <c r="AL11" s="412"/>
      <c r="AM11" s="412"/>
    </row>
    <row r="12" spans="1:39" ht="15" customHeight="1" x14ac:dyDescent="0.2">
      <c r="A12" s="412" t="s">
        <v>1697</v>
      </c>
      <c r="B12" s="413">
        <v>43720</v>
      </c>
      <c r="C12" s="412" t="s">
        <v>599</v>
      </c>
      <c r="D12" s="412" t="s">
        <v>716</v>
      </c>
      <c r="E12" s="412" t="s">
        <v>1681</v>
      </c>
      <c r="F12" s="412">
        <v>32.700000000000003</v>
      </c>
      <c r="G12" s="413">
        <v>43216</v>
      </c>
      <c r="H12" s="412" t="s">
        <v>1698</v>
      </c>
      <c r="I12" s="412">
        <v>5</v>
      </c>
      <c r="J12" s="412">
        <v>14</v>
      </c>
      <c r="K12" s="412"/>
      <c r="L12" s="412">
        <v>32.700000000000003</v>
      </c>
      <c r="M12" s="412" t="s">
        <v>1541</v>
      </c>
      <c r="N12" s="412" t="s">
        <v>1542</v>
      </c>
      <c r="O12" s="412"/>
      <c r="P12" s="412"/>
      <c r="Q12" s="412"/>
      <c r="R12" s="412"/>
      <c r="S12" s="412"/>
      <c r="T12" s="412"/>
      <c r="U12" s="412"/>
      <c r="V12" s="412"/>
      <c r="W12" s="412" t="s">
        <v>1699</v>
      </c>
      <c r="X12" s="412" t="s">
        <v>1691</v>
      </c>
      <c r="Y12" s="412">
        <v>29</v>
      </c>
      <c r="Z12" s="412">
        <v>0</v>
      </c>
      <c r="AA12" s="412">
        <v>41</v>
      </c>
      <c r="AB12" s="412">
        <v>-0.5</v>
      </c>
      <c r="AC12" s="412">
        <v>20</v>
      </c>
      <c r="AD12" s="412">
        <v>0</v>
      </c>
      <c r="AE12" s="412">
        <v>34</v>
      </c>
      <c r="AF12" s="412">
        <v>-0.5</v>
      </c>
      <c r="AG12" s="412">
        <v>37</v>
      </c>
      <c r="AH12" s="412">
        <v>0</v>
      </c>
      <c r="AI12" s="412">
        <v>38</v>
      </c>
      <c r="AJ12" s="412">
        <v>-0.5</v>
      </c>
      <c r="AK12" s="412">
        <v>7</v>
      </c>
      <c r="AL12" s="412">
        <v>31</v>
      </c>
      <c r="AM12" s="412">
        <v>19</v>
      </c>
    </row>
    <row r="13" spans="1:39" ht="15" customHeight="1" x14ac:dyDescent="0.2">
      <c r="A13" s="412" t="s">
        <v>1700</v>
      </c>
      <c r="B13" s="413">
        <v>43720</v>
      </c>
      <c r="C13" s="412" t="s">
        <v>599</v>
      </c>
      <c r="D13" s="412" t="s">
        <v>716</v>
      </c>
      <c r="E13" s="412" t="s">
        <v>1681</v>
      </c>
      <c r="F13" s="412">
        <v>36.9</v>
      </c>
      <c r="G13" s="413">
        <v>43216</v>
      </c>
      <c r="H13" s="412" t="s">
        <v>1701</v>
      </c>
      <c r="I13" s="412">
        <v>19</v>
      </c>
      <c r="J13" s="412">
        <v>20</v>
      </c>
      <c r="K13" s="412"/>
      <c r="L13" s="412">
        <v>36.9</v>
      </c>
      <c r="M13" s="412" t="s">
        <v>1543</v>
      </c>
      <c r="N13" s="412" t="s">
        <v>782</v>
      </c>
      <c r="O13" s="412"/>
      <c r="P13" s="412"/>
      <c r="Q13" s="412"/>
      <c r="R13" s="412"/>
      <c r="S13" s="412"/>
      <c r="T13" s="412"/>
      <c r="U13" s="412"/>
      <c r="V13" s="412"/>
      <c r="W13" s="412"/>
      <c r="X13" s="412" t="s">
        <v>1702</v>
      </c>
      <c r="Y13" s="412">
        <v>47</v>
      </c>
      <c r="Z13" s="412">
        <v>0</v>
      </c>
      <c r="AA13" s="412">
        <v>53</v>
      </c>
      <c r="AB13" s="412">
        <v>-0.5</v>
      </c>
      <c r="AC13" s="412">
        <v>56</v>
      </c>
      <c r="AD13" s="412">
        <v>0</v>
      </c>
      <c r="AE13" s="412">
        <v>57</v>
      </c>
      <c r="AF13" s="412">
        <v>-0.5</v>
      </c>
      <c r="AG13" s="412">
        <v>60</v>
      </c>
      <c r="AH13" s="412">
        <v>0</v>
      </c>
      <c r="AI13" s="412">
        <v>61</v>
      </c>
      <c r="AJ13" s="412">
        <v>34.5</v>
      </c>
      <c r="AK13" s="412">
        <v>59</v>
      </c>
      <c r="AL13" s="412">
        <v>49</v>
      </c>
      <c r="AM13" s="412">
        <v>50</v>
      </c>
    </row>
    <row r="14" spans="1:39" ht="15" customHeight="1" x14ac:dyDescent="0.2">
      <c r="A14" s="412" t="s">
        <v>1703</v>
      </c>
      <c r="B14" s="413">
        <v>43720</v>
      </c>
      <c r="C14" s="412" t="s">
        <v>599</v>
      </c>
      <c r="D14" s="412" t="s">
        <v>716</v>
      </c>
      <c r="E14" s="412" t="s">
        <v>1681</v>
      </c>
      <c r="F14" s="412">
        <v>32.4</v>
      </c>
      <c r="G14" s="413">
        <v>43216</v>
      </c>
      <c r="H14" s="412" t="s">
        <v>1704</v>
      </c>
      <c r="I14" s="412">
        <v>2</v>
      </c>
      <c r="J14" s="412">
        <v>7</v>
      </c>
      <c r="K14" s="412"/>
      <c r="L14" s="412">
        <v>32.4</v>
      </c>
      <c r="M14" s="412" t="s">
        <v>785</v>
      </c>
      <c r="N14" s="412" t="s">
        <v>786</v>
      </c>
      <c r="O14" s="412"/>
      <c r="P14" s="412"/>
      <c r="Q14" s="412"/>
      <c r="R14" s="412"/>
      <c r="S14" s="412"/>
      <c r="T14" s="412"/>
      <c r="U14" s="412"/>
      <c r="V14" s="412"/>
      <c r="W14" s="412"/>
      <c r="X14" s="412" t="s">
        <v>1702</v>
      </c>
      <c r="Y14" s="412">
        <v>65</v>
      </c>
      <c r="Z14" s="412">
        <v>0</v>
      </c>
      <c r="AA14" s="412">
        <v>66</v>
      </c>
      <c r="AB14" s="412">
        <v>-0.5</v>
      </c>
      <c r="AC14" s="412">
        <v>71</v>
      </c>
      <c r="AD14" s="412">
        <v>0</v>
      </c>
      <c r="AE14" s="412">
        <v>72</v>
      </c>
      <c r="AF14" s="412">
        <v>-0.5</v>
      </c>
      <c r="AG14" s="412">
        <v>74</v>
      </c>
      <c r="AH14" s="412">
        <v>0</v>
      </c>
      <c r="AI14" s="412">
        <v>75</v>
      </c>
      <c r="AJ14" s="412">
        <v>-0.5</v>
      </c>
      <c r="AK14" s="412">
        <v>73</v>
      </c>
      <c r="AL14" s="412">
        <v>67</v>
      </c>
      <c r="AM14" s="412">
        <v>68</v>
      </c>
    </row>
    <row r="15" spans="1:39" ht="15" customHeight="1" x14ac:dyDescent="0.2">
      <c r="A15" s="412" t="s">
        <v>1705</v>
      </c>
      <c r="B15" s="413">
        <v>43720</v>
      </c>
      <c r="C15" s="412" t="s">
        <v>56</v>
      </c>
      <c r="D15" s="412" t="s">
        <v>605</v>
      </c>
      <c r="E15" s="412" t="s">
        <v>1681</v>
      </c>
      <c r="F15" s="412">
        <v>27.8</v>
      </c>
      <c r="G15" s="413">
        <v>43180</v>
      </c>
      <c r="H15" s="412" t="s">
        <v>1706</v>
      </c>
      <c r="I15" s="412">
        <v>12</v>
      </c>
      <c r="J15" s="412">
        <v>19</v>
      </c>
      <c r="K15" s="412"/>
      <c r="L15" s="412">
        <v>27.8</v>
      </c>
      <c r="M15" s="412" t="s">
        <v>793</v>
      </c>
      <c r="N15" s="412" t="s">
        <v>794</v>
      </c>
      <c r="O15" s="412"/>
      <c r="P15" s="412"/>
      <c r="Q15" s="412"/>
      <c r="R15" s="412"/>
      <c r="S15" s="412"/>
      <c r="T15" s="412"/>
      <c r="U15" s="412"/>
      <c r="V15" s="412"/>
      <c r="W15" s="412"/>
      <c r="X15" s="412" t="s">
        <v>1702</v>
      </c>
      <c r="Y15" s="412">
        <v>80</v>
      </c>
      <c r="Z15" s="412">
        <v>0</v>
      </c>
      <c r="AA15" s="412">
        <v>78</v>
      </c>
      <c r="AB15" s="412">
        <v>0.5</v>
      </c>
      <c r="AC15" s="412">
        <v>83</v>
      </c>
      <c r="AD15" s="412">
        <v>0.5</v>
      </c>
      <c r="AE15" s="412">
        <v>82</v>
      </c>
      <c r="AF15" s="412">
        <v>0</v>
      </c>
      <c r="AG15" s="412">
        <v>87</v>
      </c>
      <c r="AH15" s="412">
        <v>0.5</v>
      </c>
      <c r="AI15" s="412">
        <v>85</v>
      </c>
      <c r="AJ15" s="412">
        <v>0</v>
      </c>
      <c r="AK15" s="412">
        <v>84</v>
      </c>
      <c r="AL15" s="412">
        <v>79</v>
      </c>
      <c r="AM15" s="412">
        <v>81</v>
      </c>
    </row>
    <row r="16" spans="1:39" ht="15" customHeight="1" x14ac:dyDescent="0.2">
      <c r="A16" s="412" t="s">
        <v>1707</v>
      </c>
      <c r="B16" s="413">
        <v>43720</v>
      </c>
      <c r="C16" s="412" t="s">
        <v>592</v>
      </c>
      <c r="D16" s="412" t="s">
        <v>716</v>
      </c>
      <c r="E16" s="412" t="s">
        <v>1681</v>
      </c>
      <c r="F16" s="412">
        <v>32</v>
      </c>
      <c r="G16" s="413">
        <v>43246</v>
      </c>
      <c r="H16" s="412" t="s">
        <v>1708</v>
      </c>
      <c r="I16" s="412">
        <v>2</v>
      </c>
      <c r="J16" s="412">
        <v>6</v>
      </c>
      <c r="K16" s="412"/>
      <c r="L16" s="412">
        <v>32</v>
      </c>
      <c r="M16" s="412" t="s">
        <v>1541</v>
      </c>
      <c r="N16" s="412" t="s">
        <v>1542</v>
      </c>
      <c r="O16" s="412"/>
      <c r="P16" s="412"/>
      <c r="Q16" s="412"/>
      <c r="R16" s="412"/>
      <c r="S16" s="412"/>
      <c r="T16" s="412"/>
      <c r="U16" s="412"/>
      <c r="V16" s="412"/>
      <c r="W16" s="412" t="s">
        <v>1709</v>
      </c>
      <c r="X16" s="412" t="s">
        <v>1702</v>
      </c>
      <c r="Y16" s="412">
        <v>102</v>
      </c>
      <c r="Z16" s="412">
        <v>0.5</v>
      </c>
      <c r="AA16" s="412">
        <v>94</v>
      </c>
      <c r="AB16" s="412">
        <v>0</v>
      </c>
      <c r="AC16" s="412">
        <v>101</v>
      </c>
      <c r="AD16" s="412">
        <v>0.5</v>
      </c>
      <c r="AE16" s="412">
        <v>97</v>
      </c>
      <c r="AF16" s="412">
        <v>0</v>
      </c>
      <c r="AG16" s="412">
        <v>99</v>
      </c>
      <c r="AH16" s="412">
        <v>0.5</v>
      </c>
      <c r="AI16" s="412">
        <v>98</v>
      </c>
      <c r="AJ16" s="412">
        <v>0</v>
      </c>
      <c r="AK16" s="412"/>
      <c r="AL16" s="412">
        <v>91</v>
      </c>
      <c r="AM16" s="412">
        <v>90</v>
      </c>
    </row>
    <row r="17" spans="1:39" ht="15" customHeight="1" x14ac:dyDescent="0.2">
      <c r="A17" s="412" t="s">
        <v>1710</v>
      </c>
      <c r="B17" s="413">
        <v>43720</v>
      </c>
      <c r="C17" s="412" t="s">
        <v>592</v>
      </c>
      <c r="D17" s="412" t="s">
        <v>716</v>
      </c>
      <c r="E17" s="412" t="s">
        <v>1681</v>
      </c>
      <c r="F17" s="412">
        <v>32.9</v>
      </c>
      <c r="G17" s="413">
        <v>43246</v>
      </c>
      <c r="H17" s="412" t="s">
        <v>1711</v>
      </c>
      <c r="I17" s="412">
        <v>16</v>
      </c>
      <c r="J17" s="412">
        <v>17</v>
      </c>
      <c r="K17" s="412"/>
      <c r="L17" s="412">
        <v>32.9</v>
      </c>
      <c r="M17" s="412" t="s">
        <v>1526</v>
      </c>
      <c r="N17" s="412" t="s">
        <v>1527</v>
      </c>
      <c r="O17" s="412"/>
      <c r="P17" s="412"/>
      <c r="Q17" s="412"/>
      <c r="R17" s="412"/>
      <c r="S17" s="412"/>
      <c r="T17" s="412"/>
      <c r="U17" s="412"/>
      <c r="V17" s="412"/>
      <c r="W17" s="412"/>
      <c r="X17" s="412" t="s">
        <v>1702</v>
      </c>
      <c r="Y17" s="412">
        <v>107</v>
      </c>
      <c r="Z17" s="412">
        <v>0</v>
      </c>
      <c r="AA17" s="412">
        <v>115</v>
      </c>
      <c r="AB17" s="412">
        <v>-0.5</v>
      </c>
      <c r="AC17" s="412">
        <v>110</v>
      </c>
      <c r="AD17" s="412">
        <v>0</v>
      </c>
      <c r="AE17" s="412">
        <v>111</v>
      </c>
      <c r="AF17" s="412">
        <v>-0.5</v>
      </c>
      <c r="AG17" s="412">
        <v>114</v>
      </c>
      <c r="AH17" s="412"/>
      <c r="AI17" s="412">
        <v>113</v>
      </c>
      <c r="AJ17" s="412"/>
      <c r="AK17" s="412">
        <v>112</v>
      </c>
      <c r="AL17" s="412">
        <v>109</v>
      </c>
      <c r="AM17" s="412">
        <v>108</v>
      </c>
    </row>
    <row r="18" spans="1:39" ht="15" customHeight="1" x14ac:dyDescent="0.2">
      <c r="A18" s="412" t="s">
        <v>1712</v>
      </c>
      <c r="B18" s="413">
        <v>43720</v>
      </c>
      <c r="C18" s="412" t="s">
        <v>592</v>
      </c>
      <c r="D18" s="412" t="s">
        <v>605</v>
      </c>
      <c r="E18" s="412" t="s">
        <v>1681</v>
      </c>
      <c r="F18" s="412">
        <v>27.5</v>
      </c>
      <c r="G18" s="413">
        <v>43246</v>
      </c>
      <c r="H18" s="412" t="s">
        <v>1713</v>
      </c>
      <c r="I18" s="412">
        <v>23</v>
      </c>
      <c r="J18" s="412">
        <v>24</v>
      </c>
      <c r="K18" s="412"/>
      <c r="L18" s="412">
        <v>27.5</v>
      </c>
      <c r="M18" s="412" t="s">
        <v>1522</v>
      </c>
      <c r="N18" s="412" t="s">
        <v>1523</v>
      </c>
      <c r="O18" s="412"/>
      <c r="P18" s="412"/>
      <c r="Q18" s="412"/>
      <c r="R18" s="412"/>
      <c r="S18" s="412"/>
      <c r="T18" s="412"/>
      <c r="U18" s="412"/>
      <c r="V18" s="412"/>
      <c r="W18" s="412"/>
      <c r="X18" s="412" t="s">
        <v>1702</v>
      </c>
      <c r="Y18" s="412">
        <v>15</v>
      </c>
      <c r="Z18" s="412">
        <v>2</v>
      </c>
      <c r="AA18" s="412">
        <v>5</v>
      </c>
      <c r="AB18" s="412">
        <v>2.5</v>
      </c>
      <c r="AC18" s="412">
        <v>19</v>
      </c>
      <c r="AD18" s="412">
        <v>2.5</v>
      </c>
      <c r="AE18" s="412">
        <v>4</v>
      </c>
      <c r="AF18" s="412">
        <v>2</v>
      </c>
      <c r="AG18" s="412">
        <v>21</v>
      </c>
      <c r="AH18" s="412">
        <v>2.5</v>
      </c>
      <c r="AI18" s="412">
        <v>6</v>
      </c>
      <c r="AJ18" s="412">
        <v>2</v>
      </c>
      <c r="AK18" s="412">
        <v>20</v>
      </c>
      <c r="AL18" s="412">
        <v>2</v>
      </c>
      <c r="AM18" s="412">
        <v>3</v>
      </c>
    </row>
    <row r="19" spans="1:39" ht="15" customHeight="1" x14ac:dyDescent="0.2">
      <c r="A19" s="412" t="s">
        <v>1714</v>
      </c>
      <c r="B19" s="413">
        <v>43720</v>
      </c>
      <c r="C19" s="412" t="s">
        <v>592</v>
      </c>
      <c r="D19" s="412" t="s">
        <v>605</v>
      </c>
      <c r="E19" s="412" t="s">
        <v>1681</v>
      </c>
      <c r="F19" s="412">
        <v>28.8</v>
      </c>
      <c r="G19" s="413">
        <v>43246</v>
      </c>
      <c r="H19" s="412" t="s">
        <v>1715</v>
      </c>
      <c r="I19" s="412">
        <v>29</v>
      </c>
      <c r="J19" s="412">
        <v>30</v>
      </c>
      <c r="K19" s="412"/>
      <c r="L19" s="412">
        <v>28.8</v>
      </c>
      <c r="M19" s="412" t="s">
        <v>1524</v>
      </c>
      <c r="N19" s="412" t="s">
        <v>1525</v>
      </c>
      <c r="O19" s="412"/>
      <c r="P19" s="412"/>
      <c r="Q19" s="412"/>
      <c r="R19" s="412"/>
      <c r="S19" s="412"/>
      <c r="T19" s="412"/>
      <c r="U19" s="412"/>
      <c r="V19" s="412"/>
      <c r="W19" s="412"/>
      <c r="X19" s="412" t="s">
        <v>1716</v>
      </c>
      <c r="Y19" s="412">
        <v>26</v>
      </c>
      <c r="Z19" s="412">
        <v>0.5</v>
      </c>
      <c r="AA19" s="412">
        <v>25</v>
      </c>
      <c r="AB19" s="412">
        <v>0</v>
      </c>
      <c r="AC19" s="412">
        <v>32</v>
      </c>
      <c r="AD19" s="412">
        <v>0.5</v>
      </c>
      <c r="AE19" s="412">
        <v>31</v>
      </c>
      <c r="AF19" s="412">
        <v>0</v>
      </c>
      <c r="AG19" s="412">
        <v>36</v>
      </c>
      <c r="AH19" s="412">
        <v>0.5</v>
      </c>
      <c r="AI19" s="412">
        <v>35</v>
      </c>
      <c r="AJ19" s="412">
        <v>0</v>
      </c>
      <c r="AK19" s="412">
        <v>34</v>
      </c>
      <c r="AL19" s="412">
        <v>27</v>
      </c>
      <c r="AM19" s="412" t="s">
        <v>1717</v>
      </c>
    </row>
    <row r="20" spans="1:39" ht="15" customHeight="1" x14ac:dyDescent="0.2">
      <c r="A20" s="412" t="s">
        <v>1718</v>
      </c>
      <c r="B20" s="413">
        <v>43720</v>
      </c>
      <c r="C20" s="412" t="s">
        <v>592</v>
      </c>
      <c r="D20" s="412" t="s">
        <v>716</v>
      </c>
      <c r="E20" s="412" t="s">
        <v>1681</v>
      </c>
      <c r="F20" s="412">
        <v>29.3</v>
      </c>
      <c r="G20" s="413">
        <v>43246</v>
      </c>
      <c r="H20" s="412"/>
      <c r="I20" s="412">
        <v>18</v>
      </c>
      <c r="J20" s="412">
        <v>19</v>
      </c>
      <c r="K20" s="412"/>
      <c r="L20" s="412">
        <v>29.3</v>
      </c>
      <c r="M20" s="412" t="s">
        <v>1528</v>
      </c>
      <c r="N20" s="412" t="s">
        <v>1529</v>
      </c>
      <c r="O20" s="412"/>
      <c r="P20" s="412"/>
      <c r="Q20" s="412"/>
      <c r="R20" s="412"/>
      <c r="S20" s="412"/>
      <c r="T20" s="412"/>
      <c r="U20" s="412"/>
      <c r="V20" s="412"/>
      <c r="W20" s="412"/>
      <c r="X20" s="412" t="s">
        <v>1716</v>
      </c>
      <c r="Y20" s="412">
        <v>48</v>
      </c>
      <c r="Z20" s="412">
        <v>0.5</v>
      </c>
      <c r="AA20" s="412">
        <v>40</v>
      </c>
      <c r="AB20" s="412">
        <v>0</v>
      </c>
      <c r="AC20" s="412">
        <v>44</v>
      </c>
      <c r="AD20" s="412">
        <v>0.5</v>
      </c>
      <c r="AE20" s="412">
        <v>43</v>
      </c>
      <c r="AF20" s="412">
        <v>0</v>
      </c>
      <c r="AG20" s="412">
        <v>47</v>
      </c>
      <c r="AH20" s="412">
        <v>0.5</v>
      </c>
      <c r="AI20" s="412">
        <v>46</v>
      </c>
      <c r="AJ20" s="412">
        <v>0</v>
      </c>
      <c r="AK20" s="412" t="s">
        <v>1719</v>
      </c>
      <c r="AL20" s="412">
        <v>41</v>
      </c>
      <c r="AM20" s="412">
        <v>42</v>
      </c>
    </row>
    <row r="21" spans="1:39" ht="15" customHeight="1" x14ac:dyDescent="0.2">
      <c r="A21" s="412" t="s">
        <v>1720</v>
      </c>
      <c r="B21" s="413">
        <v>43720</v>
      </c>
      <c r="C21" s="412" t="s">
        <v>592</v>
      </c>
      <c r="D21" s="412" t="s">
        <v>716</v>
      </c>
      <c r="E21" s="412" t="s">
        <v>1681</v>
      </c>
      <c r="F21" s="412">
        <v>32.299999999999997</v>
      </c>
      <c r="G21" s="413">
        <v>43246</v>
      </c>
      <c r="H21" s="412"/>
      <c r="I21" s="412">
        <v>25</v>
      </c>
      <c r="J21" s="412">
        <v>26</v>
      </c>
      <c r="K21" s="412"/>
      <c r="L21" s="412">
        <v>32.299999999999997</v>
      </c>
      <c r="M21" s="412" t="s">
        <v>1530</v>
      </c>
      <c r="N21" s="412" t="s">
        <v>1531</v>
      </c>
      <c r="O21" s="412"/>
      <c r="P21" s="412"/>
      <c r="Q21" s="412"/>
      <c r="R21" s="412"/>
      <c r="S21" s="412"/>
      <c r="T21" s="412"/>
      <c r="U21" s="412"/>
      <c r="V21" s="412"/>
      <c r="W21" s="412" t="s">
        <v>1721</v>
      </c>
      <c r="X21" s="412" t="s">
        <v>1716</v>
      </c>
      <c r="Y21" s="412">
        <v>54</v>
      </c>
      <c r="Z21" s="412">
        <v>0</v>
      </c>
      <c r="AA21" s="412">
        <v>62</v>
      </c>
      <c r="AB21" s="412">
        <v>-0.5</v>
      </c>
      <c r="AC21" s="412">
        <v>57</v>
      </c>
      <c r="AD21" s="412">
        <v>0</v>
      </c>
      <c r="AE21" s="412">
        <v>58</v>
      </c>
      <c r="AF21" s="412">
        <v>-0.5</v>
      </c>
      <c r="AG21" s="412">
        <v>59</v>
      </c>
      <c r="AH21" s="412">
        <v>0</v>
      </c>
      <c r="AI21" s="412">
        <v>60</v>
      </c>
      <c r="AJ21" s="412">
        <v>-0.5</v>
      </c>
      <c r="AK21" s="412">
        <v>51</v>
      </c>
      <c r="AL21" s="412">
        <v>55</v>
      </c>
      <c r="AM21" s="412">
        <v>56</v>
      </c>
    </row>
    <row r="22" spans="1:39" ht="15" customHeight="1" x14ac:dyDescent="0.2">
      <c r="A22" s="412" t="s">
        <v>1722</v>
      </c>
      <c r="B22" s="413">
        <v>43741</v>
      </c>
      <c r="C22" s="412" t="s">
        <v>56</v>
      </c>
      <c r="D22" s="412" t="s">
        <v>716</v>
      </c>
      <c r="E22" s="412" t="s">
        <v>1681</v>
      </c>
      <c r="F22" s="412">
        <v>33.4</v>
      </c>
      <c r="G22" s="413">
        <v>43180</v>
      </c>
      <c r="H22" s="412"/>
      <c r="I22" s="412">
        <v>2</v>
      </c>
      <c r="J22" s="412">
        <v>3</v>
      </c>
      <c r="K22" s="412">
        <v>11</v>
      </c>
      <c r="L22" s="412">
        <v>33.4</v>
      </c>
      <c r="M22" s="412"/>
      <c r="N22" s="412"/>
      <c r="O22" s="412"/>
      <c r="P22" s="412"/>
      <c r="Q22" s="412"/>
      <c r="R22" s="412"/>
      <c r="S22" s="412"/>
      <c r="T22" s="412"/>
      <c r="U22" s="412"/>
      <c r="V22" s="412"/>
      <c r="W22" s="412"/>
      <c r="X22" s="412" t="s">
        <v>1716</v>
      </c>
      <c r="Y22" s="412">
        <v>2</v>
      </c>
      <c r="Z22" s="412">
        <v>0</v>
      </c>
      <c r="AA22" s="412">
        <v>18</v>
      </c>
      <c r="AB22" s="412">
        <v>-0.5</v>
      </c>
      <c r="AC22" s="412">
        <v>4</v>
      </c>
      <c r="AD22" s="412">
        <v>0</v>
      </c>
      <c r="AE22" s="412">
        <v>21</v>
      </c>
      <c r="AF22" s="412">
        <v>-0.5</v>
      </c>
      <c r="AG22" s="412">
        <v>8</v>
      </c>
      <c r="AH22" s="412">
        <v>0</v>
      </c>
      <c r="AI22" s="412">
        <v>9</v>
      </c>
      <c r="AJ22" s="412">
        <v>-0.5</v>
      </c>
      <c r="AK22" s="412">
        <v>3</v>
      </c>
      <c r="AL22" s="412">
        <v>6</v>
      </c>
      <c r="AM22" s="412">
        <v>7</v>
      </c>
    </row>
    <row r="23" spans="1:39" ht="15" customHeight="1" x14ac:dyDescent="0.2">
      <c r="A23" s="412" t="s">
        <v>1723</v>
      </c>
      <c r="B23" s="413">
        <v>43741</v>
      </c>
      <c r="C23" s="412" t="s">
        <v>599</v>
      </c>
      <c r="D23" s="412" t="s">
        <v>716</v>
      </c>
      <c r="E23" s="412" t="s">
        <v>1681</v>
      </c>
      <c r="F23" s="412">
        <v>36.4</v>
      </c>
      <c r="G23" s="413">
        <v>43216</v>
      </c>
      <c r="H23" s="412"/>
      <c r="I23" s="412">
        <v>16</v>
      </c>
      <c r="J23" s="412">
        <v>15</v>
      </c>
      <c r="K23" s="412">
        <v>14</v>
      </c>
      <c r="L23" s="412">
        <v>36.4</v>
      </c>
      <c r="M23" s="412" t="s">
        <v>801</v>
      </c>
      <c r="N23" s="412" t="s">
        <v>802</v>
      </c>
      <c r="O23" s="412"/>
      <c r="P23" s="412"/>
      <c r="Q23" s="412"/>
      <c r="R23" s="412"/>
      <c r="S23" s="412"/>
      <c r="T23" s="412"/>
      <c r="U23" s="412"/>
      <c r="V23" s="412"/>
      <c r="W23" s="412"/>
      <c r="X23" s="412" t="s">
        <v>1724</v>
      </c>
      <c r="Y23" s="412">
        <v>30</v>
      </c>
      <c r="Z23" s="412">
        <v>0.5</v>
      </c>
      <c r="AA23" s="412">
        <v>31</v>
      </c>
      <c r="AB23" s="412">
        <v>0</v>
      </c>
      <c r="AC23" s="412">
        <v>38</v>
      </c>
      <c r="AD23" s="412">
        <v>0.5</v>
      </c>
      <c r="AE23" s="412">
        <v>26</v>
      </c>
      <c r="AF23" s="412">
        <v>0</v>
      </c>
      <c r="AG23" s="412">
        <v>40</v>
      </c>
      <c r="AH23" s="412">
        <v>0.5</v>
      </c>
      <c r="AI23" s="412">
        <v>39</v>
      </c>
      <c r="AJ23" s="412">
        <v>0</v>
      </c>
      <c r="AK23" s="412">
        <v>28</v>
      </c>
      <c r="AL23" s="412">
        <v>24</v>
      </c>
      <c r="AM23" s="412">
        <v>25</v>
      </c>
    </row>
    <row r="24" spans="1:39" ht="15" customHeight="1" x14ac:dyDescent="0.2">
      <c r="A24" s="412" t="s">
        <v>1725</v>
      </c>
      <c r="B24" s="413">
        <v>43741</v>
      </c>
      <c r="C24" s="412" t="s">
        <v>599</v>
      </c>
      <c r="D24" s="412" t="s">
        <v>605</v>
      </c>
      <c r="E24" s="412" t="s">
        <v>1681</v>
      </c>
      <c r="F24" s="412">
        <v>36.200000000000003</v>
      </c>
      <c r="G24" s="413">
        <v>43216</v>
      </c>
      <c r="H24" s="412" t="s">
        <v>1726</v>
      </c>
      <c r="I24" s="412">
        <v>31</v>
      </c>
      <c r="J24" s="412">
        <v>32</v>
      </c>
      <c r="K24" s="412"/>
      <c r="L24" s="412">
        <v>36.200000000000003</v>
      </c>
      <c r="M24" s="412" t="s">
        <v>805</v>
      </c>
      <c r="N24" s="412" t="s">
        <v>806</v>
      </c>
      <c r="O24" s="412"/>
      <c r="P24" s="412"/>
      <c r="Q24" s="412"/>
      <c r="R24" s="412"/>
      <c r="S24" s="412"/>
      <c r="T24" s="412"/>
      <c r="U24" s="412"/>
      <c r="V24" s="412"/>
      <c r="W24" s="412"/>
      <c r="X24" s="412" t="s">
        <v>1724</v>
      </c>
      <c r="Y24" s="412">
        <v>50</v>
      </c>
      <c r="Z24" s="412">
        <v>0</v>
      </c>
      <c r="AA24" s="412">
        <v>49</v>
      </c>
      <c r="AB24" s="412">
        <v>0.5</v>
      </c>
      <c r="AC24" s="412">
        <v>45</v>
      </c>
      <c r="AD24" s="412">
        <v>0.5</v>
      </c>
      <c r="AE24" s="412">
        <v>44</v>
      </c>
      <c r="AF24" s="412">
        <v>0</v>
      </c>
      <c r="AG24" s="412">
        <v>57</v>
      </c>
      <c r="AH24" s="412">
        <v>0.5</v>
      </c>
      <c r="AI24" s="412">
        <v>56</v>
      </c>
      <c r="AJ24" s="412">
        <v>0</v>
      </c>
      <c r="AK24" s="412">
        <v>48</v>
      </c>
      <c r="AL24" s="412">
        <v>42</v>
      </c>
      <c r="AM24" s="412">
        <v>43</v>
      </c>
    </row>
    <row r="25" spans="1:39" ht="15" customHeight="1" x14ac:dyDescent="0.2">
      <c r="A25" s="412" t="s">
        <v>807</v>
      </c>
      <c r="B25" s="413">
        <v>43741</v>
      </c>
      <c r="C25" s="412" t="s">
        <v>599</v>
      </c>
      <c r="D25" s="412" t="s">
        <v>605</v>
      </c>
      <c r="E25" s="412" t="s">
        <v>1681</v>
      </c>
      <c r="F25" s="412">
        <v>30.4</v>
      </c>
      <c r="G25" s="413">
        <v>43216</v>
      </c>
      <c r="H25" s="412" t="s">
        <v>1727</v>
      </c>
      <c r="I25" s="412">
        <v>42</v>
      </c>
      <c r="J25" s="412">
        <v>49</v>
      </c>
      <c r="K25" s="412"/>
      <c r="L25" s="412">
        <v>30.4</v>
      </c>
      <c r="M25" s="412" t="s">
        <v>809</v>
      </c>
      <c r="N25" s="412" t="s">
        <v>810</v>
      </c>
      <c r="O25" s="412"/>
      <c r="P25" s="412"/>
      <c r="Q25" s="412"/>
      <c r="R25" s="412"/>
      <c r="S25" s="412"/>
      <c r="T25" s="412"/>
      <c r="U25" s="412"/>
      <c r="V25" s="412"/>
      <c r="W25" s="412"/>
      <c r="X25" s="412" t="s">
        <v>1724</v>
      </c>
      <c r="Y25" s="412">
        <v>60</v>
      </c>
      <c r="Z25" s="412">
        <v>0.5</v>
      </c>
      <c r="AA25" s="412">
        <v>61</v>
      </c>
      <c r="AB25" s="412">
        <v>0</v>
      </c>
      <c r="AC25" s="412">
        <v>63</v>
      </c>
      <c r="AD25" s="412">
        <v>0.5</v>
      </c>
      <c r="AE25" s="412">
        <v>64</v>
      </c>
      <c r="AF25" s="412">
        <v>0</v>
      </c>
      <c r="AG25" s="412">
        <v>58</v>
      </c>
      <c r="AH25" s="412">
        <v>0.5</v>
      </c>
      <c r="AI25" s="412">
        <v>59</v>
      </c>
      <c r="AJ25" s="412">
        <v>0</v>
      </c>
      <c r="AK25" s="412">
        <v>62</v>
      </c>
      <c r="AL25" s="412">
        <v>74</v>
      </c>
      <c r="AM25" s="412">
        <v>65</v>
      </c>
    </row>
    <row r="26" spans="1:39" ht="15" customHeight="1" x14ac:dyDescent="0.2">
      <c r="A26" s="412" t="s">
        <v>811</v>
      </c>
      <c r="B26" s="413">
        <v>43741</v>
      </c>
      <c r="C26" s="412" t="s">
        <v>599</v>
      </c>
      <c r="D26" s="412" t="s">
        <v>716</v>
      </c>
      <c r="E26" s="412" t="s">
        <v>1681</v>
      </c>
      <c r="F26" s="412">
        <v>34</v>
      </c>
      <c r="G26" s="413">
        <v>43216</v>
      </c>
      <c r="H26" s="412" t="s">
        <v>1728</v>
      </c>
      <c r="I26" s="412">
        <v>60</v>
      </c>
      <c r="J26" s="412">
        <v>59</v>
      </c>
      <c r="K26" s="412"/>
      <c r="L26" s="412">
        <v>34</v>
      </c>
      <c r="M26" s="412" t="s">
        <v>813</v>
      </c>
      <c r="N26" s="412" t="s">
        <v>814</v>
      </c>
      <c r="O26" s="412"/>
      <c r="P26" s="412"/>
      <c r="Q26" s="412"/>
      <c r="R26" s="412"/>
      <c r="S26" s="412"/>
      <c r="T26" s="412"/>
      <c r="U26" s="412"/>
      <c r="V26" s="412"/>
      <c r="W26" s="412" t="s">
        <v>1729</v>
      </c>
      <c r="X26" s="412" t="s">
        <v>1724</v>
      </c>
      <c r="Y26" s="412">
        <v>93</v>
      </c>
      <c r="Z26" s="412">
        <v>1</v>
      </c>
      <c r="AA26" s="412">
        <v>94</v>
      </c>
      <c r="AB26" s="412">
        <v>0.5</v>
      </c>
      <c r="AC26" s="412">
        <v>80</v>
      </c>
      <c r="AD26" s="412">
        <v>1</v>
      </c>
      <c r="AE26" s="412">
        <v>91</v>
      </c>
      <c r="AF26" s="412">
        <v>0.5</v>
      </c>
      <c r="AG26" s="412">
        <v>95</v>
      </c>
      <c r="AH26" s="412">
        <v>1</v>
      </c>
      <c r="AI26" s="412">
        <v>96</v>
      </c>
      <c r="AJ26" s="412">
        <v>0.5</v>
      </c>
      <c r="AK26" s="412">
        <v>79</v>
      </c>
      <c r="AL26" s="412">
        <v>88</v>
      </c>
      <c r="AM26" s="412">
        <v>89</v>
      </c>
    </row>
    <row r="27" spans="1:39" ht="15" customHeight="1" x14ac:dyDescent="0.2">
      <c r="A27" s="412" t="s">
        <v>815</v>
      </c>
      <c r="B27" s="413">
        <v>43741</v>
      </c>
      <c r="C27" s="412" t="s">
        <v>599</v>
      </c>
      <c r="D27" s="412" t="s">
        <v>605</v>
      </c>
      <c r="E27" s="412" t="s">
        <v>1681</v>
      </c>
      <c r="F27" s="412">
        <v>28.1</v>
      </c>
      <c r="G27" s="413">
        <v>43216</v>
      </c>
      <c r="H27" s="412"/>
      <c r="I27" s="412">
        <v>63</v>
      </c>
      <c r="J27" s="412">
        <v>62</v>
      </c>
      <c r="K27" s="412">
        <v>47</v>
      </c>
      <c r="L27" s="412">
        <v>28.1</v>
      </c>
      <c r="M27" s="412" t="s">
        <v>817</v>
      </c>
      <c r="N27" s="412" t="s">
        <v>818</v>
      </c>
      <c r="O27" s="412"/>
      <c r="P27" s="412"/>
      <c r="Q27" s="412"/>
      <c r="R27" s="412"/>
      <c r="S27" s="412"/>
      <c r="T27" s="412"/>
      <c r="U27" s="412"/>
      <c r="V27" s="412"/>
      <c r="W27" s="412"/>
      <c r="X27" s="412" t="s">
        <v>1724</v>
      </c>
      <c r="Y27" s="412">
        <v>105</v>
      </c>
      <c r="Z27" s="412">
        <v>1</v>
      </c>
      <c r="AA27" s="412">
        <v>104</v>
      </c>
      <c r="AB27" s="412">
        <v>0.5</v>
      </c>
      <c r="AC27" s="412">
        <v>118</v>
      </c>
      <c r="AD27" s="412">
        <v>1</v>
      </c>
      <c r="AE27" s="412">
        <v>107</v>
      </c>
      <c r="AF27" s="412">
        <v>0.5</v>
      </c>
      <c r="AG27" s="412">
        <v>102</v>
      </c>
      <c r="AH27" s="412">
        <v>1</v>
      </c>
      <c r="AI27" s="412">
        <v>101</v>
      </c>
      <c r="AJ27" s="412">
        <v>0.5</v>
      </c>
      <c r="AK27" s="412">
        <v>103</v>
      </c>
      <c r="AL27" s="412">
        <v>111</v>
      </c>
      <c r="AM27" s="412">
        <v>109</v>
      </c>
    </row>
    <row r="28" spans="1:39" ht="15" customHeight="1" x14ac:dyDescent="0.2">
      <c r="A28" s="412" t="s">
        <v>1730</v>
      </c>
      <c r="B28" s="413">
        <v>43803</v>
      </c>
      <c r="C28" s="412" t="s">
        <v>592</v>
      </c>
      <c r="D28" s="412" t="s">
        <v>605</v>
      </c>
      <c r="E28" s="412" t="s">
        <v>1681</v>
      </c>
      <c r="F28" s="412">
        <v>22.3</v>
      </c>
      <c r="G28" s="413">
        <v>43216</v>
      </c>
      <c r="H28" s="412" t="s">
        <v>1731</v>
      </c>
      <c r="I28" s="412">
        <v>3</v>
      </c>
      <c r="J28" s="412">
        <v>2</v>
      </c>
      <c r="K28" s="412"/>
      <c r="L28" s="412">
        <v>22.5</v>
      </c>
      <c r="M28" s="412" t="s">
        <v>825</v>
      </c>
      <c r="N28" s="412" t="s">
        <v>826</v>
      </c>
      <c r="O28" s="412"/>
      <c r="P28" s="412"/>
      <c r="Q28" s="412"/>
      <c r="R28" s="412"/>
      <c r="S28" s="412"/>
      <c r="T28" s="412"/>
      <c r="U28" s="412"/>
      <c r="V28" s="412"/>
      <c r="W28" s="412"/>
      <c r="X28" s="412" t="s">
        <v>1732</v>
      </c>
      <c r="Y28" s="412">
        <v>2</v>
      </c>
      <c r="Z28" s="412">
        <v>0</v>
      </c>
      <c r="AA28" s="412">
        <v>11</v>
      </c>
      <c r="AB28" s="412">
        <v>0.5</v>
      </c>
      <c r="AC28" s="412">
        <v>4</v>
      </c>
      <c r="AD28" s="412">
        <v>0</v>
      </c>
      <c r="AE28" s="412">
        <v>5</v>
      </c>
      <c r="AF28" s="412">
        <v>0.5</v>
      </c>
      <c r="AG28" s="412">
        <v>8</v>
      </c>
      <c r="AH28" s="412">
        <v>0</v>
      </c>
      <c r="AI28" s="412">
        <v>9</v>
      </c>
      <c r="AJ28" s="412">
        <v>0.5</v>
      </c>
      <c r="AK28" s="412">
        <v>3</v>
      </c>
      <c r="AL28" s="412">
        <v>84</v>
      </c>
      <c r="AM28" s="412">
        <v>85</v>
      </c>
    </row>
    <row r="29" spans="1:39" ht="15" customHeight="1" x14ac:dyDescent="0.2">
      <c r="A29" s="412" t="s">
        <v>1733</v>
      </c>
      <c r="B29" s="413">
        <v>43803</v>
      </c>
      <c r="C29" s="412" t="s">
        <v>592</v>
      </c>
      <c r="D29" s="412" t="s">
        <v>605</v>
      </c>
      <c r="E29" s="412" t="s">
        <v>1681</v>
      </c>
      <c r="F29" s="412">
        <v>24</v>
      </c>
      <c r="G29" s="413">
        <v>43216</v>
      </c>
      <c r="H29" s="412" t="s">
        <v>1734</v>
      </c>
      <c r="I29" s="412">
        <v>24</v>
      </c>
      <c r="J29" s="412">
        <v>20</v>
      </c>
      <c r="K29" s="412"/>
      <c r="L29" s="412">
        <v>24</v>
      </c>
      <c r="M29" s="412" t="s">
        <v>833</v>
      </c>
      <c r="N29" s="412" t="s">
        <v>834</v>
      </c>
      <c r="O29" s="412"/>
      <c r="P29" s="412"/>
      <c r="Q29" s="412"/>
      <c r="R29" s="412"/>
      <c r="S29" s="412"/>
      <c r="T29" s="412"/>
      <c r="U29" s="412"/>
      <c r="V29" s="412"/>
      <c r="W29" s="412" t="s">
        <v>1735</v>
      </c>
      <c r="X29" s="412" t="s">
        <v>1732</v>
      </c>
      <c r="Y29" s="412">
        <v>41</v>
      </c>
      <c r="Z29" s="412">
        <v>-1</v>
      </c>
      <c r="AA29" s="412">
        <v>69</v>
      </c>
      <c r="AB29" s="412">
        <v>-1.5</v>
      </c>
      <c r="AC29" s="412">
        <v>34</v>
      </c>
      <c r="AD29" s="412">
        <v>-1</v>
      </c>
      <c r="AE29" s="412">
        <v>35</v>
      </c>
      <c r="AF29" s="412">
        <v>-1.5</v>
      </c>
      <c r="AG29" s="412">
        <v>38</v>
      </c>
      <c r="AH29" s="412">
        <v>-1</v>
      </c>
      <c r="AI29" s="412">
        <v>39</v>
      </c>
      <c r="AJ29" s="412">
        <v>-1.5</v>
      </c>
      <c r="AK29" s="412">
        <v>70</v>
      </c>
      <c r="AL29" s="412">
        <v>64</v>
      </c>
      <c r="AM29" s="412">
        <v>57</v>
      </c>
    </row>
    <row r="30" spans="1:39" ht="15" customHeight="1" x14ac:dyDescent="0.2">
      <c r="A30" s="412" t="s">
        <v>1736</v>
      </c>
      <c r="B30" s="413">
        <v>43803</v>
      </c>
      <c r="C30" s="412" t="s">
        <v>592</v>
      </c>
      <c r="D30" s="412" t="s">
        <v>605</v>
      </c>
      <c r="E30" s="412" t="s">
        <v>1681</v>
      </c>
      <c r="F30" s="412">
        <v>22.5</v>
      </c>
      <c r="G30" s="413">
        <v>43216</v>
      </c>
      <c r="H30" s="412" t="s">
        <v>1737</v>
      </c>
      <c r="I30" s="412">
        <v>3</v>
      </c>
      <c r="J30" s="412">
        <v>2</v>
      </c>
      <c r="K30" s="412"/>
      <c r="L30" s="412">
        <v>22.5</v>
      </c>
      <c r="M30" s="412" t="s">
        <v>837</v>
      </c>
      <c r="N30" s="412" t="s">
        <v>838</v>
      </c>
      <c r="O30" s="412"/>
      <c r="P30" s="412"/>
      <c r="Q30" s="412"/>
      <c r="R30" s="412"/>
      <c r="S30" s="412"/>
      <c r="T30" s="412"/>
      <c r="U30" s="412"/>
      <c r="V30" s="412"/>
      <c r="W30" s="412"/>
      <c r="X30" s="412" t="s">
        <v>1732</v>
      </c>
      <c r="Y30" s="412">
        <v>89</v>
      </c>
      <c r="Z30" s="412">
        <v>-0.5</v>
      </c>
      <c r="AA30" s="412">
        <v>80</v>
      </c>
      <c r="AB30" s="412">
        <v>-1</v>
      </c>
      <c r="AC30" s="412">
        <v>83</v>
      </c>
      <c r="AD30" s="412">
        <v>-0.5</v>
      </c>
      <c r="AE30" s="412">
        <v>82</v>
      </c>
      <c r="AF30" s="412">
        <v>-1</v>
      </c>
      <c r="AG30" s="412">
        <v>87</v>
      </c>
      <c r="AH30" s="412">
        <v>-0.5</v>
      </c>
      <c r="AI30" s="412">
        <v>86</v>
      </c>
      <c r="AJ30" s="412">
        <v>-1</v>
      </c>
      <c r="AK30" s="412">
        <v>81</v>
      </c>
      <c r="AL30" s="412">
        <v>84</v>
      </c>
      <c r="AM30" s="412">
        <v>85</v>
      </c>
    </row>
    <row r="31" spans="1:39" ht="15" customHeight="1" x14ac:dyDescent="0.2">
      <c r="A31" s="412" t="s">
        <v>1738</v>
      </c>
      <c r="B31" s="413">
        <v>43803</v>
      </c>
      <c r="C31" s="412" t="s">
        <v>592</v>
      </c>
      <c r="D31" s="412" t="s">
        <v>716</v>
      </c>
      <c r="E31" s="412" t="s">
        <v>1681</v>
      </c>
      <c r="F31" s="412">
        <v>30.3</v>
      </c>
      <c r="G31" s="413">
        <v>43216</v>
      </c>
      <c r="H31" s="412" t="s">
        <v>1739</v>
      </c>
      <c r="I31" s="412">
        <v>31</v>
      </c>
      <c r="J31" s="412">
        <v>32</v>
      </c>
      <c r="K31" s="412"/>
      <c r="L31" s="412">
        <v>30.3</v>
      </c>
      <c r="M31" s="412" t="s">
        <v>829</v>
      </c>
      <c r="N31" s="412" t="s">
        <v>830</v>
      </c>
      <c r="O31" s="412"/>
      <c r="P31" s="412"/>
      <c r="Q31" s="412"/>
      <c r="R31" s="412"/>
      <c r="S31" s="412"/>
      <c r="T31" s="412"/>
      <c r="U31" s="412"/>
      <c r="V31" s="412"/>
      <c r="W31" s="412"/>
      <c r="X31" s="412" t="s">
        <v>1732</v>
      </c>
      <c r="Y31" s="412">
        <v>101</v>
      </c>
      <c r="Z31" s="412">
        <v>-1</v>
      </c>
      <c r="AA31" s="412">
        <v>110</v>
      </c>
      <c r="AB31" s="412">
        <v>-1.5</v>
      </c>
      <c r="AC31" s="412">
        <v>103</v>
      </c>
      <c r="AD31" s="412">
        <v>-1</v>
      </c>
      <c r="AE31" s="412">
        <v>104</v>
      </c>
      <c r="AF31" s="412">
        <v>-1.5</v>
      </c>
      <c r="AG31" s="412">
        <v>107</v>
      </c>
      <c r="AH31" s="412">
        <v>-1</v>
      </c>
      <c r="AI31" s="412">
        <v>108</v>
      </c>
      <c r="AJ31" s="412">
        <v>-1.5</v>
      </c>
      <c r="AK31" s="412">
        <v>102</v>
      </c>
      <c r="AL31" s="412">
        <v>105</v>
      </c>
      <c r="AM31" s="412">
        <v>106</v>
      </c>
    </row>
    <row r="32" spans="1:39" ht="15" customHeight="1" x14ac:dyDescent="0.2">
      <c r="A32" s="412" t="s">
        <v>1740</v>
      </c>
      <c r="B32" s="413">
        <v>43803</v>
      </c>
      <c r="C32" s="412" t="s">
        <v>592</v>
      </c>
      <c r="D32" s="412" t="s">
        <v>716</v>
      </c>
      <c r="E32" s="412" t="s">
        <v>1681</v>
      </c>
      <c r="F32" s="412">
        <v>28</v>
      </c>
      <c r="G32" s="413">
        <v>43216</v>
      </c>
      <c r="H32" s="412" t="s">
        <v>1741</v>
      </c>
      <c r="I32" s="412">
        <v>40</v>
      </c>
      <c r="J32" s="412">
        <v>41</v>
      </c>
      <c r="K32" s="412"/>
      <c r="L32" s="412">
        <v>28</v>
      </c>
      <c r="M32" s="412" t="s">
        <v>821</v>
      </c>
      <c r="N32" s="412" t="s">
        <v>822</v>
      </c>
      <c r="O32" s="412"/>
      <c r="P32" s="412"/>
      <c r="Q32" s="412"/>
      <c r="R32" s="412"/>
      <c r="S32" s="412"/>
      <c r="T32" s="412"/>
      <c r="U32" s="412"/>
      <c r="V32" s="412"/>
      <c r="W32" s="412"/>
      <c r="X32" s="412" t="s">
        <v>1732</v>
      </c>
      <c r="Y32" s="412">
        <v>133</v>
      </c>
      <c r="Z32" s="412"/>
      <c r="AA32" s="412">
        <v>128</v>
      </c>
      <c r="AB32" s="412"/>
      <c r="AC32" s="412">
        <v>130</v>
      </c>
      <c r="AD32" s="412"/>
      <c r="AE32" s="412">
        <v>131</v>
      </c>
      <c r="AF32" s="412"/>
      <c r="AG32" s="412">
        <v>141</v>
      </c>
      <c r="AH32" s="412"/>
      <c r="AI32" s="412">
        <v>142</v>
      </c>
      <c r="AJ32" s="412"/>
      <c r="AK32" s="412">
        <v>129</v>
      </c>
      <c r="AL32" s="412">
        <v>138</v>
      </c>
      <c r="AM32" s="412">
        <v>127</v>
      </c>
    </row>
    <row r="33" spans="1:39" ht="15" customHeight="1" x14ac:dyDescent="0.2">
      <c r="A33" s="412" t="s">
        <v>603</v>
      </c>
      <c r="B33" s="413">
        <v>43810</v>
      </c>
      <c r="C33" s="412" t="s">
        <v>604</v>
      </c>
      <c r="D33" s="412" t="s">
        <v>605</v>
      </c>
      <c r="E33" s="412" t="s">
        <v>606</v>
      </c>
      <c r="F33" s="412">
        <v>24.1</v>
      </c>
      <c r="G33" s="413">
        <v>43457</v>
      </c>
      <c r="H33" s="412" t="s">
        <v>607</v>
      </c>
      <c r="I33" s="412">
        <v>15</v>
      </c>
      <c r="J33" s="412">
        <v>22</v>
      </c>
      <c r="K33" s="412">
        <v>21</v>
      </c>
      <c r="L33" s="412">
        <v>24.1</v>
      </c>
      <c r="M33" s="412" t="s">
        <v>608</v>
      </c>
      <c r="N33" s="412"/>
      <c r="O33" s="412"/>
      <c r="P33" s="412"/>
      <c r="Q33" s="412"/>
      <c r="R33" s="412"/>
      <c r="S33" s="412"/>
      <c r="T33" s="412"/>
      <c r="U33" s="412"/>
      <c r="V33" s="412"/>
      <c r="W33" s="412"/>
      <c r="X33" s="412" t="s">
        <v>1732</v>
      </c>
      <c r="Y33" s="412"/>
      <c r="Z33" s="412"/>
      <c r="AA33" s="412"/>
      <c r="AB33" s="412"/>
      <c r="AC33" s="412">
        <v>19</v>
      </c>
      <c r="AD33" s="412">
        <v>1.5</v>
      </c>
      <c r="AE33" s="412">
        <v>18</v>
      </c>
      <c r="AF33" s="412">
        <v>1</v>
      </c>
      <c r="AG33" s="412">
        <v>22</v>
      </c>
      <c r="AH33" s="412">
        <v>1.5</v>
      </c>
      <c r="AI33" s="412">
        <v>21</v>
      </c>
      <c r="AJ33" s="412">
        <v>1</v>
      </c>
      <c r="AK33" s="412">
        <v>20</v>
      </c>
      <c r="AL33" s="412">
        <v>16</v>
      </c>
      <c r="AM33" s="412">
        <v>17</v>
      </c>
    </row>
    <row r="34" spans="1:39" ht="15" customHeight="1" x14ac:dyDescent="0.2">
      <c r="A34" s="412" t="s">
        <v>609</v>
      </c>
      <c r="B34" s="413">
        <v>43810</v>
      </c>
      <c r="C34" s="412" t="s">
        <v>604</v>
      </c>
      <c r="D34" s="412" t="s">
        <v>605</v>
      </c>
      <c r="E34" s="412" t="s">
        <v>606</v>
      </c>
      <c r="F34" s="412">
        <v>24</v>
      </c>
      <c r="G34" s="413">
        <v>43457</v>
      </c>
      <c r="H34" s="412" t="s">
        <v>610</v>
      </c>
      <c r="I34" s="412">
        <v>3</v>
      </c>
      <c r="J34" s="412">
        <v>10</v>
      </c>
      <c r="K34" s="412">
        <v>9</v>
      </c>
      <c r="L34" s="412">
        <v>24</v>
      </c>
      <c r="M34" s="412" t="s">
        <v>611</v>
      </c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 t="s">
        <v>1742</v>
      </c>
      <c r="Y34" s="412"/>
      <c r="Z34" s="412"/>
      <c r="AA34" s="412"/>
      <c r="AB34" s="412"/>
      <c r="AC34" s="412">
        <v>7</v>
      </c>
      <c r="AD34" s="412">
        <v>1.5</v>
      </c>
      <c r="AE34" s="412">
        <v>6</v>
      </c>
      <c r="AF34" s="412">
        <v>1</v>
      </c>
      <c r="AG34" s="412">
        <v>10</v>
      </c>
      <c r="AH34" s="412">
        <v>1.5</v>
      </c>
      <c r="AI34" s="412">
        <v>9</v>
      </c>
      <c r="AJ34" s="412">
        <v>1</v>
      </c>
      <c r="AK34" s="412">
        <v>8</v>
      </c>
      <c r="AL34" s="412">
        <v>4</v>
      </c>
      <c r="AM34" s="412">
        <v>5</v>
      </c>
    </row>
    <row r="35" spans="1:39" ht="15" customHeight="1" x14ac:dyDescent="0.2">
      <c r="A35" s="412" t="s">
        <v>612</v>
      </c>
      <c r="B35" s="413">
        <v>43810</v>
      </c>
      <c r="C35" s="412" t="s">
        <v>604</v>
      </c>
      <c r="D35" s="412" t="s">
        <v>605</v>
      </c>
      <c r="E35" s="412" t="s">
        <v>606</v>
      </c>
      <c r="F35" s="412">
        <v>24</v>
      </c>
      <c r="G35" s="413">
        <v>43457</v>
      </c>
      <c r="H35" s="412"/>
      <c r="I35" s="412">
        <v>45</v>
      </c>
      <c r="J35" s="412">
        <v>43</v>
      </c>
      <c r="K35" s="412">
        <v>42</v>
      </c>
      <c r="L35" s="412">
        <v>24</v>
      </c>
      <c r="M35" s="412" t="s">
        <v>613</v>
      </c>
      <c r="N35" s="412"/>
      <c r="O35" s="412"/>
      <c r="P35" s="412"/>
      <c r="Q35" s="412"/>
      <c r="R35" s="412"/>
      <c r="S35" s="412"/>
      <c r="T35" s="412"/>
      <c r="U35" s="412"/>
      <c r="V35" s="412"/>
      <c r="W35" s="412"/>
      <c r="X35" s="412" t="s">
        <v>1743</v>
      </c>
      <c r="Y35" s="412"/>
      <c r="Z35" s="412"/>
      <c r="AA35" s="412"/>
      <c r="AB35" s="412"/>
      <c r="AC35" s="412">
        <v>39</v>
      </c>
      <c r="AD35" s="412">
        <v>1.5</v>
      </c>
      <c r="AE35" s="412">
        <v>38</v>
      </c>
      <c r="AF35" s="412">
        <v>1</v>
      </c>
      <c r="AG35" s="412">
        <v>43</v>
      </c>
      <c r="AH35" s="412">
        <v>1.5</v>
      </c>
      <c r="AI35" s="412">
        <v>42</v>
      </c>
      <c r="AJ35" s="412">
        <v>1</v>
      </c>
      <c r="AK35" s="412">
        <v>37</v>
      </c>
      <c r="AL35" s="412">
        <v>35</v>
      </c>
      <c r="AM35" s="412">
        <v>36</v>
      </c>
    </row>
    <row r="36" spans="1:39" ht="15" customHeight="1" x14ac:dyDescent="0.2">
      <c r="A36" s="412" t="s">
        <v>614</v>
      </c>
      <c r="B36" s="413">
        <v>43810</v>
      </c>
      <c r="C36" s="412" t="s">
        <v>604</v>
      </c>
      <c r="D36" s="412" t="s">
        <v>605</v>
      </c>
      <c r="E36" s="412" t="s">
        <v>606</v>
      </c>
      <c r="F36" s="412">
        <v>22.8</v>
      </c>
      <c r="G36" s="413">
        <v>43457</v>
      </c>
      <c r="H36" s="412" t="s">
        <v>615</v>
      </c>
      <c r="I36" s="412">
        <v>14</v>
      </c>
      <c r="J36" s="412">
        <v>24</v>
      </c>
      <c r="K36" s="412">
        <v>23</v>
      </c>
      <c r="L36" s="412">
        <v>22.8</v>
      </c>
      <c r="M36" s="412" t="s">
        <v>616</v>
      </c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 t="s">
        <v>1743</v>
      </c>
      <c r="Y36" s="412"/>
      <c r="Z36" s="412"/>
      <c r="AA36" s="412"/>
      <c r="AB36" s="412"/>
      <c r="AC36" s="412">
        <v>20</v>
      </c>
      <c r="AD36" s="412">
        <v>1</v>
      </c>
      <c r="AE36" s="412">
        <v>21</v>
      </c>
      <c r="AF36" s="412">
        <v>0.5</v>
      </c>
      <c r="AG36" s="412">
        <v>24</v>
      </c>
      <c r="AH36" s="412">
        <v>0.5</v>
      </c>
      <c r="AI36" s="412">
        <v>25</v>
      </c>
      <c r="AJ36" s="412">
        <v>1</v>
      </c>
      <c r="AK36" s="412">
        <v>22</v>
      </c>
      <c r="AL36" s="412">
        <v>18</v>
      </c>
      <c r="AM36" s="412">
        <v>19</v>
      </c>
    </row>
    <row r="37" spans="1:39" ht="15" customHeight="1" x14ac:dyDescent="0.2">
      <c r="A37" s="412" t="s">
        <v>617</v>
      </c>
      <c r="B37" s="413">
        <v>43810</v>
      </c>
      <c r="C37" s="412" t="s">
        <v>604</v>
      </c>
      <c r="D37" s="412" t="s">
        <v>605</v>
      </c>
      <c r="E37" s="412" t="s">
        <v>606</v>
      </c>
      <c r="F37" s="412">
        <v>24.7</v>
      </c>
      <c r="G37" s="413">
        <v>43457</v>
      </c>
      <c r="H37" s="412" t="s">
        <v>618</v>
      </c>
      <c r="I37" s="412">
        <v>46</v>
      </c>
      <c r="J37" s="412">
        <v>44</v>
      </c>
      <c r="K37" s="412">
        <v>45</v>
      </c>
      <c r="L37" s="412">
        <v>24.7</v>
      </c>
      <c r="M37" s="412" t="s">
        <v>619</v>
      </c>
      <c r="N37" s="412"/>
      <c r="O37" s="412"/>
      <c r="P37" s="412"/>
      <c r="Q37" s="412"/>
      <c r="R37" s="412"/>
      <c r="S37" s="412"/>
      <c r="T37" s="412"/>
      <c r="U37" s="412"/>
      <c r="V37" s="412"/>
      <c r="W37" s="412" t="s">
        <v>1744</v>
      </c>
      <c r="X37" s="412" t="s">
        <v>1745</v>
      </c>
      <c r="Y37" s="412"/>
      <c r="Z37" s="412"/>
      <c r="AA37" s="412"/>
      <c r="AB37" s="412"/>
      <c r="AC37" s="412">
        <v>43</v>
      </c>
      <c r="AD37" s="412" t="s">
        <v>1746</v>
      </c>
      <c r="AE37" s="412">
        <v>42</v>
      </c>
      <c r="AF37" s="412">
        <v>1</v>
      </c>
      <c r="AG37" s="412">
        <v>44</v>
      </c>
      <c r="AH37" s="412">
        <v>1</v>
      </c>
      <c r="AI37" s="412">
        <v>45</v>
      </c>
      <c r="AJ37" s="412">
        <v>1.5</v>
      </c>
      <c r="AK37" s="412">
        <v>33</v>
      </c>
      <c r="AL37" s="412">
        <v>39</v>
      </c>
      <c r="AM37" s="412">
        <v>40</v>
      </c>
    </row>
    <row r="38" spans="1:39" ht="15" customHeight="1" x14ac:dyDescent="0.2">
      <c r="A38" s="412" t="s">
        <v>620</v>
      </c>
      <c r="B38" s="413">
        <v>43810</v>
      </c>
      <c r="C38" s="412" t="s">
        <v>604</v>
      </c>
      <c r="D38" s="412" t="s">
        <v>605</v>
      </c>
      <c r="E38" s="412" t="s">
        <v>621</v>
      </c>
      <c r="F38" s="412">
        <v>24.8</v>
      </c>
      <c r="G38" s="413">
        <v>43459</v>
      </c>
      <c r="H38" s="412" t="s">
        <v>622</v>
      </c>
      <c r="I38" s="412">
        <v>11</v>
      </c>
      <c r="J38" s="412">
        <v>10</v>
      </c>
      <c r="K38" s="412">
        <v>9</v>
      </c>
      <c r="L38" s="412">
        <v>24.8</v>
      </c>
      <c r="M38" s="412" t="s">
        <v>623</v>
      </c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 t="s">
        <v>1745</v>
      </c>
      <c r="Y38" s="412"/>
      <c r="Z38" s="412"/>
      <c r="AA38" s="412"/>
      <c r="AB38" s="412"/>
      <c r="AC38" s="412">
        <v>24</v>
      </c>
      <c r="AD38" s="412">
        <v>0.5</v>
      </c>
      <c r="AE38" s="412">
        <v>6</v>
      </c>
      <c r="AF38" s="412">
        <v>0</v>
      </c>
      <c r="AG38" s="412">
        <v>10</v>
      </c>
      <c r="AH38" s="412">
        <v>0.5</v>
      </c>
      <c r="AI38" s="412">
        <v>9</v>
      </c>
      <c r="AJ38" s="412">
        <v>0</v>
      </c>
      <c r="AK38" s="412">
        <v>8</v>
      </c>
      <c r="AL38" s="412">
        <v>4</v>
      </c>
      <c r="AM38" s="412">
        <v>5</v>
      </c>
    </row>
    <row r="39" spans="1:39" ht="15" customHeight="1" x14ac:dyDescent="0.2">
      <c r="A39" s="412" t="s">
        <v>624</v>
      </c>
      <c r="B39" s="413">
        <v>43811</v>
      </c>
      <c r="C39" s="412" t="s">
        <v>604</v>
      </c>
      <c r="D39" s="412" t="s">
        <v>605</v>
      </c>
      <c r="E39" s="412" t="s">
        <v>621</v>
      </c>
      <c r="F39" s="412">
        <v>25.6</v>
      </c>
      <c r="G39" s="413">
        <v>43459</v>
      </c>
      <c r="H39" s="412" t="s">
        <v>625</v>
      </c>
      <c r="I39" s="412">
        <v>33</v>
      </c>
      <c r="J39" s="412">
        <v>32</v>
      </c>
      <c r="K39" s="412">
        <v>31</v>
      </c>
      <c r="L39" s="412">
        <v>25.6</v>
      </c>
      <c r="M39" s="412" t="s">
        <v>626</v>
      </c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 t="s">
        <v>1747</v>
      </c>
      <c r="Y39" s="412"/>
      <c r="Z39" s="412"/>
      <c r="AA39" s="412"/>
      <c r="AB39" s="412"/>
      <c r="AC39" s="412">
        <v>29</v>
      </c>
      <c r="AD39" s="412">
        <v>0.5</v>
      </c>
      <c r="AE39" s="412">
        <v>28</v>
      </c>
      <c r="AF39" s="412">
        <v>0</v>
      </c>
      <c r="AG39" s="412">
        <v>32</v>
      </c>
      <c r="AH39" s="412">
        <v>0.5</v>
      </c>
      <c r="AI39" s="412">
        <v>31</v>
      </c>
      <c r="AJ39" s="412">
        <v>0</v>
      </c>
      <c r="AK39" s="412">
        <v>30</v>
      </c>
      <c r="AL39" s="412">
        <v>26</v>
      </c>
      <c r="AM39" s="412">
        <v>27</v>
      </c>
    </row>
    <row r="40" spans="1:39" ht="15" customHeight="1" x14ac:dyDescent="0.2">
      <c r="A40" s="412" t="s">
        <v>627</v>
      </c>
      <c r="B40" s="413">
        <v>43811</v>
      </c>
      <c r="C40" s="412" t="s">
        <v>604</v>
      </c>
      <c r="D40" s="412" t="s">
        <v>605</v>
      </c>
      <c r="E40" s="412" t="s">
        <v>621</v>
      </c>
      <c r="F40" s="412">
        <v>25.8</v>
      </c>
      <c r="G40" s="413">
        <v>43459</v>
      </c>
      <c r="H40" s="412" t="s">
        <v>628</v>
      </c>
      <c r="I40" s="412">
        <v>50</v>
      </c>
      <c r="J40" s="412">
        <v>46</v>
      </c>
      <c r="K40" s="412">
        <v>45</v>
      </c>
      <c r="L40" s="412">
        <v>25.8</v>
      </c>
      <c r="M40" s="412" t="s">
        <v>629</v>
      </c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 t="s">
        <v>1747</v>
      </c>
      <c r="Y40" s="412"/>
      <c r="Z40" s="412"/>
      <c r="AA40" s="412"/>
      <c r="AB40" s="412"/>
      <c r="AC40" s="412">
        <v>47</v>
      </c>
      <c r="AD40" s="412">
        <v>0.5</v>
      </c>
      <c r="AE40" s="412">
        <v>48</v>
      </c>
      <c r="AF40" s="412">
        <v>0</v>
      </c>
      <c r="AG40" s="412">
        <v>46</v>
      </c>
      <c r="AH40" s="412">
        <v>0.5</v>
      </c>
      <c r="AI40" s="412">
        <v>45</v>
      </c>
      <c r="AJ40" s="412">
        <v>0</v>
      </c>
      <c r="AK40" s="412">
        <v>49</v>
      </c>
      <c r="AL40" s="412">
        <v>60</v>
      </c>
      <c r="AM40" s="412">
        <v>61</v>
      </c>
    </row>
    <row r="41" spans="1:39" ht="15" customHeight="1" x14ac:dyDescent="0.2">
      <c r="A41" s="412" t="s">
        <v>630</v>
      </c>
      <c r="B41" s="413">
        <v>43811</v>
      </c>
      <c r="C41" s="412" t="s">
        <v>604</v>
      </c>
      <c r="D41" s="412" t="s">
        <v>605</v>
      </c>
      <c r="E41" s="412" t="s">
        <v>621</v>
      </c>
      <c r="F41" s="412">
        <v>28.9</v>
      </c>
      <c r="G41" s="413">
        <v>43459</v>
      </c>
      <c r="H41" s="412" t="s">
        <v>631</v>
      </c>
      <c r="I41" s="412">
        <v>63</v>
      </c>
      <c r="J41" s="412">
        <v>70</v>
      </c>
      <c r="K41" s="412">
        <v>69</v>
      </c>
      <c r="L41" s="412">
        <v>28.9</v>
      </c>
      <c r="M41" s="412" t="s">
        <v>632</v>
      </c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 t="s">
        <v>1747</v>
      </c>
      <c r="Y41" s="412"/>
      <c r="Z41" s="412"/>
      <c r="AA41" s="412"/>
      <c r="AB41" s="412"/>
      <c r="AC41" s="412">
        <v>67</v>
      </c>
      <c r="AD41" s="412">
        <v>1.5</v>
      </c>
      <c r="AE41" s="412">
        <v>68</v>
      </c>
      <c r="AF41" s="412">
        <v>1</v>
      </c>
      <c r="AG41" s="412">
        <v>70</v>
      </c>
      <c r="AH41" s="412">
        <v>1.5</v>
      </c>
      <c r="AI41" s="412">
        <v>69</v>
      </c>
      <c r="AJ41" s="412">
        <v>1</v>
      </c>
      <c r="AK41" s="412">
        <v>66</v>
      </c>
      <c r="AL41" s="412">
        <v>64</v>
      </c>
      <c r="AM41" s="412">
        <v>65</v>
      </c>
    </row>
    <row r="42" spans="1:39" ht="15" customHeight="1" x14ac:dyDescent="0.2">
      <c r="A42" s="412" t="s">
        <v>633</v>
      </c>
      <c r="B42" s="413">
        <v>43817</v>
      </c>
      <c r="C42" s="412" t="s">
        <v>604</v>
      </c>
      <c r="D42" s="412" t="s">
        <v>605</v>
      </c>
      <c r="E42" s="412" t="s">
        <v>606</v>
      </c>
      <c r="F42" s="412">
        <v>20.6</v>
      </c>
      <c r="G42" s="413">
        <v>43458</v>
      </c>
      <c r="H42" s="412" t="s">
        <v>634</v>
      </c>
      <c r="I42" s="412">
        <v>21</v>
      </c>
      <c r="J42" s="412">
        <v>11</v>
      </c>
      <c r="K42" s="412">
        <v>12</v>
      </c>
      <c r="L42" s="412">
        <v>20.6</v>
      </c>
      <c r="M42" s="412" t="s">
        <v>635</v>
      </c>
      <c r="N42" s="412"/>
      <c r="O42" s="412"/>
      <c r="P42" s="412"/>
      <c r="Q42" s="412"/>
      <c r="R42" s="412"/>
      <c r="S42" s="412"/>
      <c r="T42" s="412"/>
      <c r="U42" s="412"/>
      <c r="V42" s="412"/>
      <c r="W42" s="412" t="s">
        <v>1748</v>
      </c>
      <c r="X42" s="412" t="s">
        <v>1747</v>
      </c>
      <c r="Y42" s="412"/>
      <c r="Z42" s="412"/>
      <c r="AA42" s="412"/>
      <c r="AB42" s="412"/>
      <c r="AC42" s="412">
        <v>8</v>
      </c>
      <c r="AD42" s="412">
        <v>-0.5</v>
      </c>
      <c r="AE42" s="412">
        <v>9</v>
      </c>
      <c r="AF42" s="412">
        <v>-1</v>
      </c>
      <c r="AG42" s="412">
        <v>11</v>
      </c>
      <c r="AH42" s="412">
        <v>-0.5</v>
      </c>
      <c r="AI42" s="412">
        <v>12</v>
      </c>
      <c r="AJ42" s="412">
        <v>-1</v>
      </c>
      <c r="AK42" s="412">
        <v>10</v>
      </c>
      <c r="AL42" s="412">
        <v>6</v>
      </c>
      <c r="AM42" s="412">
        <v>7</v>
      </c>
    </row>
    <row r="43" spans="1:39" ht="15" customHeight="1" x14ac:dyDescent="0.2">
      <c r="A43" s="412" t="s">
        <v>636</v>
      </c>
      <c r="B43" s="413">
        <v>43817</v>
      </c>
      <c r="C43" s="412" t="s">
        <v>604</v>
      </c>
      <c r="D43" s="412" t="s">
        <v>605</v>
      </c>
      <c r="E43" s="412" t="s">
        <v>606</v>
      </c>
      <c r="F43" s="412">
        <v>22.8</v>
      </c>
      <c r="G43" s="413">
        <v>43458</v>
      </c>
      <c r="H43" s="412" t="s">
        <v>637</v>
      </c>
      <c r="I43" s="412">
        <v>34</v>
      </c>
      <c r="J43" s="412">
        <v>48</v>
      </c>
      <c r="K43" s="412">
        <v>49</v>
      </c>
      <c r="L43" s="412">
        <v>22.8</v>
      </c>
      <c r="M43" s="412" t="s">
        <v>638</v>
      </c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 t="s">
        <v>1749</v>
      </c>
      <c r="Y43" s="412"/>
      <c r="Z43" s="412"/>
      <c r="AA43" s="412"/>
      <c r="AB43" s="412"/>
      <c r="AC43" s="412">
        <v>47</v>
      </c>
      <c r="AD43" s="412">
        <v>-0.5</v>
      </c>
      <c r="AE43" s="412">
        <v>46</v>
      </c>
      <c r="AF43" s="412">
        <v>-1</v>
      </c>
      <c r="AG43" s="412">
        <v>48</v>
      </c>
      <c r="AH43" s="412">
        <v>-0.5</v>
      </c>
      <c r="AI43" s="412">
        <v>49</v>
      </c>
      <c r="AJ43" s="412">
        <v>-1</v>
      </c>
      <c r="AK43" s="412">
        <v>45</v>
      </c>
      <c r="AL43" s="412">
        <v>38</v>
      </c>
      <c r="AM43" s="412">
        <v>39</v>
      </c>
    </row>
    <row r="44" spans="1:39" ht="15" customHeight="1" x14ac:dyDescent="0.2">
      <c r="A44" s="412" t="s">
        <v>639</v>
      </c>
      <c r="B44" s="413">
        <v>43817</v>
      </c>
      <c r="C44" s="412" t="s">
        <v>604</v>
      </c>
      <c r="D44" s="412" t="s">
        <v>605</v>
      </c>
      <c r="E44" s="412" t="s">
        <v>606</v>
      </c>
      <c r="F44" s="412">
        <v>26.6</v>
      </c>
      <c r="G44" s="413">
        <v>43458</v>
      </c>
      <c r="H44" s="412" t="s">
        <v>640</v>
      </c>
      <c r="I44" s="412">
        <v>58</v>
      </c>
      <c r="J44" s="412">
        <v>62</v>
      </c>
      <c r="K44" s="412">
        <v>63</v>
      </c>
      <c r="L44" s="412">
        <v>26.6</v>
      </c>
      <c r="M44" s="412" t="s">
        <v>641</v>
      </c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 t="s">
        <v>1749</v>
      </c>
      <c r="Y44" s="412"/>
      <c r="Z44" s="412"/>
      <c r="AA44" s="412"/>
      <c r="AB44" s="412"/>
      <c r="AC44" s="412">
        <v>60</v>
      </c>
      <c r="AD44" s="412">
        <v>-0.5</v>
      </c>
      <c r="AE44" s="412">
        <v>61</v>
      </c>
      <c r="AF44" s="412">
        <v>-1</v>
      </c>
      <c r="AG44" s="412">
        <v>62</v>
      </c>
      <c r="AH44" s="412">
        <v>-0.5</v>
      </c>
      <c r="AI44" s="412">
        <v>63</v>
      </c>
      <c r="AJ44" s="412">
        <v>-1</v>
      </c>
      <c r="AK44" s="412">
        <v>51</v>
      </c>
      <c r="AL44" s="412">
        <v>52</v>
      </c>
      <c r="AM44" s="412">
        <v>53</v>
      </c>
    </row>
    <row r="45" spans="1:39" ht="15" customHeight="1" x14ac:dyDescent="0.2">
      <c r="A45" s="412" t="s">
        <v>642</v>
      </c>
      <c r="B45" s="413">
        <v>43817</v>
      </c>
      <c r="C45" s="412" t="s">
        <v>604</v>
      </c>
      <c r="D45" s="412" t="s">
        <v>605</v>
      </c>
      <c r="E45" s="412" t="s">
        <v>606</v>
      </c>
      <c r="F45" s="412">
        <v>25.5</v>
      </c>
      <c r="G45" s="413">
        <v>43458</v>
      </c>
      <c r="H45" s="412" t="s">
        <v>643</v>
      </c>
      <c r="I45" s="412">
        <v>74</v>
      </c>
      <c r="J45" s="412">
        <v>78</v>
      </c>
      <c r="K45" s="412">
        <v>79</v>
      </c>
      <c r="L45" s="412">
        <v>25.5</v>
      </c>
      <c r="M45" s="412" t="s">
        <v>644</v>
      </c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 t="s">
        <v>1749</v>
      </c>
      <c r="Y45" s="412"/>
      <c r="Z45" s="412"/>
      <c r="AA45" s="412"/>
      <c r="AB45" s="412"/>
      <c r="AC45" s="412">
        <v>77</v>
      </c>
      <c r="AD45" s="412">
        <v>0.5</v>
      </c>
      <c r="AE45" s="412">
        <v>76</v>
      </c>
      <c r="AF45" s="412">
        <v>0</v>
      </c>
      <c r="AG45" s="412">
        <v>78</v>
      </c>
      <c r="AH45" s="412">
        <v>0.5</v>
      </c>
      <c r="AI45" s="412">
        <v>79</v>
      </c>
      <c r="AJ45" s="412">
        <v>0</v>
      </c>
      <c r="AK45" s="412">
        <v>68</v>
      </c>
      <c r="AL45" s="412">
        <v>69</v>
      </c>
      <c r="AM45" s="412">
        <v>75</v>
      </c>
    </row>
    <row r="46" spans="1:39" ht="15" customHeight="1" x14ac:dyDescent="0.2">
      <c r="A46" s="412" t="s">
        <v>645</v>
      </c>
      <c r="B46" s="413">
        <v>43817</v>
      </c>
      <c r="C46" s="412" t="s">
        <v>604</v>
      </c>
      <c r="D46" s="412" t="s">
        <v>605</v>
      </c>
      <c r="E46" s="412" t="s">
        <v>621</v>
      </c>
      <c r="F46" s="412">
        <v>24.1</v>
      </c>
      <c r="G46" s="413">
        <v>43465</v>
      </c>
      <c r="H46" s="412" t="s">
        <v>646</v>
      </c>
      <c r="I46" s="412">
        <v>90</v>
      </c>
      <c r="J46" s="412">
        <v>93</v>
      </c>
      <c r="K46" s="412">
        <v>94</v>
      </c>
      <c r="L46" s="412">
        <v>24.1</v>
      </c>
      <c r="M46" s="412" t="s">
        <v>647</v>
      </c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 t="s">
        <v>1749</v>
      </c>
      <c r="Y46" s="412"/>
      <c r="Z46" s="412"/>
      <c r="AA46" s="412"/>
      <c r="AB46" s="412"/>
      <c r="AC46" s="412">
        <v>91</v>
      </c>
      <c r="AD46" s="412">
        <v>-1</v>
      </c>
      <c r="AE46" s="412">
        <v>92</v>
      </c>
      <c r="AF46" s="412">
        <v>-1.5</v>
      </c>
      <c r="AG46" s="412">
        <v>93</v>
      </c>
      <c r="AH46" s="412">
        <v>-1</v>
      </c>
      <c r="AI46" s="412">
        <v>94</v>
      </c>
      <c r="AJ46" s="412">
        <v>-1.5</v>
      </c>
      <c r="AK46" s="412">
        <v>82</v>
      </c>
      <c r="AL46" s="412">
        <v>83</v>
      </c>
      <c r="AM46" s="412">
        <v>85</v>
      </c>
    </row>
    <row r="47" spans="1:39" ht="15" customHeight="1" x14ac:dyDescent="0.2">
      <c r="A47" s="412" t="s">
        <v>648</v>
      </c>
      <c r="B47" s="413">
        <v>43817</v>
      </c>
      <c r="C47" s="412" t="s">
        <v>604</v>
      </c>
      <c r="D47" s="412" t="s">
        <v>605</v>
      </c>
      <c r="E47" s="412" t="s">
        <v>621</v>
      </c>
      <c r="F47" s="412">
        <v>26</v>
      </c>
      <c r="G47" s="413">
        <v>43465</v>
      </c>
      <c r="H47" s="412" t="s">
        <v>649</v>
      </c>
      <c r="I47" s="412">
        <v>99</v>
      </c>
      <c r="J47" s="412">
        <v>106</v>
      </c>
      <c r="K47" s="412">
        <v>105</v>
      </c>
      <c r="L47" s="412">
        <v>26</v>
      </c>
      <c r="M47" s="412" t="s">
        <v>650</v>
      </c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 t="s">
        <v>1749</v>
      </c>
      <c r="Y47" s="412"/>
      <c r="Z47" s="412"/>
      <c r="AA47" s="412"/>
      <c r="AB47" s="412"/>
      <c r="AC47" s="412">
        <v>103</v>
      </c>
      <c r="AD47" s="412">
        <v>-0.5</v>
      </c>
      <c r="AE47" s="412">
        <v>104</v>
      </c>
      <c r="AF47" s="412">
        <v>-1</v>
      </c>
      <c r="AG47" s="412">
        <v>106</v>
      </c>
      <c r="AH47" s="412">
        <v>-0.5</v>
      </c>
      <c r="AI47" s="412">
        <v>105</v>
      </c>
      <c r="AJ47" s="412">
        <v>-1</v>
      </c>
      <c r="AK47" s="412">
        <v>97</v>
      </c>
      <c r="AL47" s="412">
        <v>98</v>
      </c>
      <c r="AM47" s="412">
        <v>102</v>
      </c>
    </row>
    <row r="48" spans="1:39" ht="15" customHeight="1" x14ac:dyDescent="0.2">
      <c r="A48" s="412" t="s">
        <v>651</v>
      </c>
      <c r="B48" s="413">
        <v>43817</v>
      </c>
      <c r="C48" s="412" t="s">
        <v>604</v>
      </c>
      <c r="D48" s="412" t="s">
        <v>605</v>
      </c>
      <c r="E48" s="412" t="s">
        <v>621</v>
      </c>
      <c r="F48" s="412">
        <v>26.3</v>
      </c>
      <c r="G48" s="413">
        <v>43465</v>
      </c>
      <c r="H48" s="412" t="s">
        <v>652</v>
      </c>
      <c r="I48" s="412">
        <v>115</v>
      </c>
      <c r="J48" s="412">
        <v>117</v>
      </c>
      <c r="K48" s="412">
        <v>118</v>
      </c>
      <c r="L48" s="412">
        <v>26.3</v>
      </c>
      <c r="M48" s="412" t="s">
        <v>653</v>
      </c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 t="s">
        <v>1749</v>
      </c>
      <c r="Y48" s="412"/>
      <c r="Z48" s="412"/>
      <c r="AA48" s="412"/>
      <c r="AB48" s="412"/>
      <c r="AC48" s="412">
        <v>120</v>
      </c>
      <c r="AD48" s="412">
        <v>-0.5</v>
      </c>
      <c r="AE48" s="412">
        <v>119</v>
      </c>
      <c r="AF48" s="412">
        <v>-1</v>
      </c>
      <c r="AG48" s="412">
        <v>117</v>
      </c>
      <c r="AH48" s="412">
        <v>-1</v>
      </c>
      <c r="AI48" s="412">
        <v>118</v>
      </c>
      <c r="AJ48" s="412">
        <v>-0.5</v>
      </c>
      <c r="AK48" s="412">
        <v>110</v>
      </c>
      <c r="AL48" s="412">
        <v>111</v>
      </c>
      <c r="AM48" s="412">
        <v>116</v>
      </c>
    </row>
    <row r="49" spans="1:39" ht="15" customHeight="1" x14ac:dyDescent="0.2">
      <c r="A49" s="412" t="s">
        <v>654</v>
      </c>
      <c r="B49" s="413">
        <v>43817</v>
      </c>
      <c r="C49" s="412" t="s">
        <v>604</v>
      </c>
      <c r="D49" s="412" t="s">
        <v>605</v>
      </c>
      <c r="E49" s="412" t="s">
        <v>621</v>
      </c>
      <c r="F49" s="412">
        <v>22.7</v>
      </c>
      <c r="G49" s="413">
        <v>43465</v>
      </c>
      <c r="H49" s="412" t="s">
        <v>655</v>
      </c>
      <c r="I49" s="412">
        <v>127</v>
      </c>
      <c r="J49" s="412">
        <v>129</v>
      </c>
      <c r="K49" s="412">
        <v>130</v>
      </c>
      <c r="L49" s="412">
        <v>22.7</v>
      </c>
      <c r="M49" s="412" t="s">
        <v>656</v>
      </c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 t="s">
        <v>1749</v>
      </c>
      <c r="Y49" s="412"/>
      <c r="Z49" s="412"/>
      <c r="AA49" s="412"/>
      <c r="AB49" s="412"/>
      <c r="AC49" s="412">
        <v>131</v>
      </c>
      <c r="AD49" s="412">
        <v>0</v>
      </c>
      <c r="AE49" s="412">
        <v>132</v>
      </c>
      <c r="AF49" s="412">
        <v>-0.5</v>
      </c>
      <c r="AG49" s="412">
        <v>129</v>
      </c>
      <c r="AH49" s="412">
        <v>0</v>
      </c>
      <c r="AI49" s="412">
        <v>12</v>
      </c>
      <c r="AJ49" s="412">
        <v>-0.5</v>
      </c>
      <c r="AK49" s="412">
        <v>124</v>
      </c>
      <c r="AL49" s="412">
        <v>125</v>
      </c>
      <c r="AM49" s="412">
        <v>128</v>
      </c>
    </row>
    <row r="50" spans="1:39" ht="15" customHeight="1" x14ac:dyDescent="0.2">
      <c r="A50" s="412" t="s">
        <v>603</v>
      </c>
      <c r="B50" s="412"/>
      <c r="C50" s="412"/>
      <c r="D50" s="412"/>
      <c r="E50" s="412"/>
      <c r="F50" s="412"/>
      <c r="G50" s="412"/>
      <c r="H50" s="412" t="s">
        <v>657</v>
      </c>
      <c r="I50" s="412">
        <v>52</v>
      </c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 t="s">
        <v>1745</v>
      </c>
      <c r="Y50" s="412"/>
      <c r="Z50" s="412"/>
      <c r="AA50" s="412"/>
      <c r="AB50" s="412"/>
      <c r="AC50" s="412"/>
      <c r="AD50" s="412"/>
      <c r="AE50" s="412"/>
      <c r="AF50" s="412"/>
      <c r="AG50" s="412"/>
      <c r="AH50" s="412"/>
      <c r="AI50" s="412"/>
      <c r="AJ50" s="412"/>
      <c r="AK50" s="412"/>
      <c r="AL50" s="412"/>
      <c r="AM50" s="412"/>
    </row>
    <row r="51" spans="1:39" ht="15" customHeight="1" x14ac:dyDescent="0.2">
      <c r="A51" s="412" t="s">
        <v>609</v>
      </c>
      <c r="B51" s="412"/>
      <c r="C51" s="412"/>
      <c r="D51" s="412"/>
      <c r="E51" s="412"/>
      <c r="F51" s="412"/>
      <c r="G51" s="412"/>
      <c r="H51" s="412" t="s">
        <v>658</v>
      </c>
      <c r="I51" s="412">
        <v>45</v>
      </c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 t="s">
        <v>1743</v>
      </c>
      <c r="Y51" s="412"/>
      <c r="Z51" s="412"/>
      <c r="AA51" s="412"/>
      <c r="AB51" s="412"/>
      <c r="AC51" s="412"/>
      <c r="AD51" s="412"/>
      <c r="AE51" s="412"/>
      <c r="AF51" s="412"/>
      <c r="AG51" s="412"/>
      <c r="AH51" s="412"/>
      <c r="AI51" s="412"/>
      <c r="AJ51" s="412"/>
      <c r="AK51" s="412"/>
      <c r="AL51" s="412"/>
      <c r="AM51" s="412"/>
    </row>
    <row r="52" spans="1:39" ht="15" customHeight="1" x14ac:dyDescent="0.2">
      <c r="A52" s="412" t="s">
        <v>609</v>
      </c>
      <c r="B52" s="412"/>
      <c r="C52" s="412"/>
      <c r="D52" s="412"/>
      <c r="E52" s="412"/>
      <c r="F52" s="412"/>
      <c r="G52" s="412"/>
      <c r="H52" s="412" t="s">
        <v>659</v>
      </c>
      <c r="I52" s="412">
        <v>53</v>
      </c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 t="s">
        <v>1745</v>
      </c>
      <c r="Y52" s="412"/>
      <c r="Z52" s="412"/>
      <c r="AA52" s="412"/>
      <c r="AB52" s="412"/>
      <c r="AC52" s="412"/>
      <c r="AD52" s="412"/>
      <c r="AE52" s="412"/>
      <c r="AF52" s="412"/>
      <c r="AG52" s="412"/>
      <c r="AH52" s="412"/>
      <c r="AI52" s="412"/>
      <c r="AJ52" s="412"/>
      <c r="AK52" s="412"/>
      <c r="AL52" s="412"/>
      <c r="AM52" s="412"/>
    </row>
    <row r="53" spans="1:39" ht="15" customHeight="1" x14ac:dyDescent="0.2">
      <c r="A53" s="412" t="s">
        <v>612</v>
      </c>
      <c r="B53" s="412"/>
      <c r="C53" s="412"/>
      <c r="D53" s="412"/>
      <c r="E53" s="412"/>
      <c r="F53" s="412"/>
      <c r="G53" s="412"/>
      <c r="H53" s="412" t="s">
        <v>660</v>
      </c>
      <c r="I53" s="412">
        <v>62</v>
      </c>
      <c r="J53" s="412"/>
      <c r="K53" s="412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 t="s">
        <v>1745</v>
      </c>
      <c r="Y53" s="412"/>
      <c r="Z53" s="412"/>
      <c r="AA53" s="412"/>
      <c r="AB53" s="412"/>
      <c r="AC53" s="412"/>
      <c r="AD53" s="412"/>
      <c r="AE53" s="412"/>
      <c r="AF53" s="412"/>
      <c r="AG53" s="412"/>
      <c r="AH53" s="412"/>
      <c r="AI53" s="412"/>
      <c r="AJ53" s="412"/>
      <c r="AK53" s="412"/>
      <c r="AL53" s="412"/>
      <c r="AM53" s="412"/>
    </row>
    <row r="54" spans="1:39" ht="15" customHeight="1" x14ac:dyDescent="0.2">
      <c r="A54" s="412" t="s">
        <v>661</v>
      </c>
      <c r="B54" s="413">
        <v>44048</v>
      </c>
      <c r="C54" s="412" t="s">
        <v>604</v>
      </c>
      <c r="D54" s="412" t="s">
        <v>605</v>
      </c>
      <c r="E54" s="412" t="s">
        <v>662</v>
      </c>
      <c r="F54" s="412">
        <v>25.8</v>
      </c>
      <c r="G54" s="413">
        <v>43656</v>
      </c>
      <c r="H54" s="412" t="s">
        <v>663</v>
      </c>
      <c r="I54" s="412">
        <v>10</v>
      </c>
      <c r="J54" s="412">
        <v>8</v>
      </c>
      <c r="K54" s="412">
        <v>9</v>
      </c>
      <c r="L54" s="412">
        <v>25.8</v>
      </c>
      <c r="M54" s="412" t="s">
        <v>664</v>
      </c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 t="s">
        <v>1750</v>
      </c>
      <c r="Y54" s="412"/>
      <c r="Z54" s="412"/>
      <c r="AA54" s="412"/>
      <c r="AB54" s="412"/>
      <c r="AC54" s="412">
        <v>4</v>
      </c>
      <c r="AD54" s="412">
        <v>2</v>
      </c>
      <c r="AE54" s="412">
        <v>5</v>
      </c>
      <c r="AF54" s="412">
        <v>1.5</v>
      </c>
      <c r="AG54" s="412">
        <v>8</v>
      </c>
      <c r="AH54" s="412">
        <v>2</v>
      </c>
      <c r="AI54" s="412">
        <v>9</v>
      </c>
      <c r="AJ54" s="412">
        <v>1.5</v>
      </c>
      <c r="AK54" s="412">
        <v>2</v>
      </c>
      <c r="AL54" s="412">
        <v>1</v>
      </c>
      <c r="AM54" s="412">
        <v>7</v>
      </c>
    </row>
    <row r="55" spans="1:39" ht="15" customHeight="1" x14ac:dyDescent="0.2">
      <c r="A55" s="412" t="s">
        <v>665</v>
      </c>
      <c r="B55" s="413">
        <v>44048</v>
      </c>
      <c r="C55" s="412" t="s">
        <v>604</v>
      </c>
      <c r="D55" s="412" t="s">
        <v>605</v>
      </c>
      <c r="E55" s="412" t="s">
        <v>662</v>
      </c>
      <c r="F55" s="412">
        <v>26.4</v>
      </c>
      <c r="G55" s="413">
        <v>43656</v>
      </c>
      <c r="H55" s="412" t="s">
        <v>666</v>
      </c>
      <c r="I55" s="412">
        <v>33</v>
      </c>
      <c r="J55" s="412">
        <v>45</v>
      </c>
      <c r="K55" s="412">
        <v>44</v>
      </c>
      <c r="L55" s="412">
        <v>26.4</v>
      </c>
      <c r="M55" s="412" t="s">
        <v>667</v>
      </c>
      <c r="N55" s="412"/>
      <c r="O55" s="412"/>
      <c r="P55" s="412"/>
      <c r="Q55" s="412"/>
      <c r="R55" s="412"/>
      <c r="S55" s="412"/>
      <c r="T55" s="412"/>
      <c r="U55" s="412"/>
      <c r="V55" s="412"/>
      <c r="W55" s="412"/>
      <c r="X55" s="412" t="s">
        <v>1750</v>
      </c>
      <c r="Y55" s="412"/>
      <c r="Z55" s="412"/>
      <c r="AA55" s="412"/>
      <c r="AB55" s="412"/>
      <c r="AC55" s="412">
        <v>43</v>
      </c>
      <c r="AD55" s="412">
        <v>-1</v>
      </c>
      <c r="AE55" s="412">
        <v>42</v>
      </c>
      <c r="AF55" s="412">
        <v>-1.5</v>
      </c>
      <c r="AG55" s="412">
        <v>45</v>
      </c>
      <c r="AH55" s="412">
        <v>-1</v>
      </c>
      <c r="AI55" s="412">
        <v>44</v>
      </c>
      <c r="AJ55" s="412">
        <v>-1.5</v>
      </c>
      <c r="AK55" s="412">
        <v>46</v>
      </c>
      <c r="AL55" s="412">
        <v>39</v>
      </c>
      <c r="AM55" s="412">
        <v>40</v>
      </c>
    </row>
    <row r="56" spans="1:39" ht="15" customHeight="1" x14ac:dyDescent="0.2">
      <c r="A56" s="412" t="s">
        <v>668</v>
      </c>
      <c r="B56" s="413">
        <v>44048</v>
      </c>
      <c r="C56" s="412" t="s">
        <v>604</v>
      </c>
      <c r="D56" s="412" t="s">
        <v>605</v>
      </c>
      <c r="E56" s="412" t="s">
        <v>662</v>
      </c>
      <c r="F56" s="412" t="s">
        <v>669</v>
      </c>
      <c r="G56" s="413">
        <v>43656</v>
      </c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 t="s">
        <v>669</v>
      </c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2"/>
      <c r="AJ56" s="412"/>
      <c r="AK56" s="412"/>
      <c r="AL56" s="412"/>
      <c r="AM56" s="412"/>
    </row>
    <row r="57" spans="1:39" ht="15" customHeight="1" x14ac:dyDescent="0.2">
      <c r="A57" s="412" t="s">
        <v>670</v>
      </c>
      <c r="B57" s="413">
        <v>44048</v>
      </c>
      <c r="C57" s="412" t="s">
        <v>604</v>
      </c>
      <c r="D57" s="412" t="s">
        <v>605</v>
      </c>
      <c r="E57" s="412" t="s">
        <v>662</v>
      </c>
      <c r="F57" s="412">
        <v>26</v>
      </c>
      <c r="G57" s="413">
        <v>43656</v>
      </c>
      <c r="H57" s="412" t="s">
        <v>671</v>
      </c>
      <c r="I57" s="412">
        <v>53</v>
      </c>
      <c r="J57" s="412">
        <v>56</v>
      </c>
      <c r="K57" s="412">
        <v>57</v>
      </c>
      <c r="L57" s="412">
        <v>26</v>
      </c>
      <c r="M57" s="412" t="s">
        <v>672</v>
      </c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 t="s">
        <v>1750</v>
      </c>
      <c r="Y57" s="412"/>
      <c r="Z57" s="412"/>
      <c r="AA57" s="412"/>
      <c r="AB57" s="412"/>
      <c r="AC57" s="412">
        <v>54</v>
      </c>
      <c r="AD57" s="412">
        <v>-1</v>
      </c>
      <c r="AE57" s="412">
        <v>55</v>
      </c>
      <c r="AF57" s="412">
        <v>-1.5</v>
      </c>
      <c r="AG57" s="412">
        <v>56</v>
      </c>
      <c r="AH57" s="412">
        <v>-1</v>
      </c>
      <c r="AI57" s="412">
        <v>57</v>
      </c>
      <c r="AJ57" s="412">
        <v>-1.5</v>
      </c>
      <c r="AK57" s="412">
        <v>50</v>
      </c>
      <c r="AL57" s="412">
        <v>59</v>
      </c>
      <c r="AM57" s="412">
        <v>58</v>
      </c>
    </row>
    <row r="58" spans="1:39" ht="15" customHeight="1" x14ac:dyDescent="0.2">
      <c r="A58" s="412" t="s">
        <v>673</v>
      </c>
      <c r="B58" s="413">
        <v>44048</v>
      </c>
      <c r="C58" s="412" t="s">
        <v>604</v>
      </c>
      <c r="D58" s="412" t="s">
        <v>605</v>
      </c>
      <c r="E58" s="412" t="s">
        <v>662</v>
      </c>
      <c r="F58" s="412">
        <v>26.2</v>
      </c>
      <c r="G58" s="413">
        <v>43656</v>
      </c>
      <c r="H58" s="412" t="s">
        <v>674</v>
      </c>
      <c r="I58" s="412">
        <v>10</v>
      </c>
      <c r="J58" s="412">
        <v>8</v>
      </c>
      <c r="K58" s="412">
        <v>9</v>
      </c>
      <c r="L58" s="412">
        <v>26.2</v>
      </c>
      <c r="M58" s="412" t="s">
        <v>675</v>
      </c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 t="s">
        <v>1751</v>
      </c>
      <c r="Y58" s="412"/>
      <c r="Z58" s="412"/>
      <c r="AA58" s="412"/>
      <c r="AB58" s="412"/>
      <c r="AC58" s="412">
        <v>4</v>
      </c>
      <c r="AD58" s="412">
        <v>0.5</v>
      </c>
      <c r="AE58" s="412">
        <v>5</v>
      </c>
      <c r="AF58" s="412">
        <v>0</v>
      </c>
      <c r="AG58" s="412">
        <v>8</v>
      </c>
      <c r="AH58" s="412">
        <v>0.5</v>
      </c>
      <c r="AI58" s="412">
        <v>9</v>
      </c>
      <c r="AJ58" s="412">
        <v>0</v>
      </c>
      <c r="AK58" s="412">
        <v>3</v>
      </c>
      <c r="AL58" s="412">
        <v>6</v>
      </c>
      <c r="AM58" s="412">
        <v>7</v>
      </c>
    </row>
    <row r="59" spans="1:39" ht="15" customHeight="1" x14ac:dyDescent="0.2">
      <c r="A59" s="412" t="s">
        <v>676</v>
      </c>
      <c r="B59" s="413">
        <v>44118</v>
      </c>
      <c r="C59" s="412" t="s">
        <v>604</v>
      </c>
      <c r="D59" s="412" t="s">
        <v>605</v>
      </c>
      <c r="E59" s="412" t="s">
        <v>662</v>
      </c>
      <c r="F59" s="412">
        <v>23.6</v>
      </c>
      <c r="G59" s="413">
        <v>43744</v>
      </c>
      <c r="H59" s="412" t="s">
        <v>677</v>
      </c>
      <c r="I59" s="412">
        <v>2</v>
      </c>
      <c r="J59" s="412">
        <v>5</v>
      </c>
      <c r="K59" s="412">
        <v>6</v>
      </c>
      <c r="L59" s="412">
        <v>23.6</v>
      </c>
      <c r="M59" s="412" t="s">
        <v>678</v>
      </c>
      <c r="N59" s="412"/>
      <c r="O59" s="412"/>
      <c r="P59" s="412"/>
      <c r="Q59" s="412"/>
      <c r="R59" s="412"/>
      <c r="S59" s="412"/>
      <c r="T59" s="412"/>
      <c r="U59" s="412"/>
      <c r="V59" s="412"/>
      <c r="W59" s="412"/>
      <c r="X59" s="412" t="s">
        <v>1752</v>
      </c>
      <c r="Y59" s="412"/>
      <c r="Z59" s="412"/>
      <c r="AA59" s="412"/>
      <c r="AB59" s="412"/>
      <c r="AC59" s="412">
        <v>3</v>
      </c>
      <c r="AD59" s="412">
        <v>0</v>
      </c>
      <c r="AE59" s="412">
        <v>4</v>
      </c>
      <c r="AF59" s="412">
        <v>-0.5</v>
      </c>
      <c r="AG59" s="412">
        <v>5</v>
      </c>
      <c r="AH59" s="412">
        <v>0</v>
      </c>
      <c r="AI59" s="412">
        <v>6</v>
      </c>
      <c r="AJ59" s="412">
        <v>-0.5</v>
      </c>
      <c r="AK59" s="412">
        <v>10</v>
      </c>
      <c r="AL59" s="412">
        <v>7</v>
      </c>
      <c r="AM59" s="412">
        <v>8</v>
      </c>
    </row>
    <row r="60" spans="1:39" ht="15" customHeight="1" x14ac:dyDescent="0.2">
      <c r="A60" s="412" t="s">
        <v>679</v>
      </c>
      <c r="B60" s="413">
        <v>44118</v>
      </c>
      <c r="C60" s="412" t="s">
        <v>604</v>
      </c>
      <c r="D60" s="412" t="s">
        <v>605</v>
      </c>
      <c r="E60" s="412" t="s">
        <v>662</v>
      </c>
      <c r="F60" s="412">
        <v>23.3</v>
      </c>
      <c r="G60" s="413">
        <v>43744</v>
      </c>
      <c r="H60" s="412" t="s">
        <v>680</v>
      </c>
      <c r="I60" s="412">
        <v>32</v>
      </c>
      <c r="J60" s="412">
        <v>33</v>
      </c>
      <c r="K60" s="412">
        <v>34</v>
      </c>
      <c r="L60" s="412">
        <v>23.3</v>
      </c>
      <c r="M60" s="412" t="s">
        <v>681</v>
      </c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 t="s">
        <v>1752</v>
      </c>
      <c r="Y60" s="412"/>
      <c r="Z60" s="412"/>
      <c r="AA60" s="412"/>
      <c r="AB60" s="412"/>
      <c r="AC60" s="412">
        <v>26</v>
      </c>
      <c r="AD60" s="412">
        <v>0</v>
      </c>
      <c r="AE60" s="412">
        <v>27</v>
      </c>
      <c r="AF60" s="412">
        <v>-0.5</v>
      </c>
      <c r="AG60" s="412">
        <v>33</v>
      </c>
      <c r="AH60" s="412">
        <v>0</v>
      </c>
      <c r="AI60" s="412">
        <v>34</v>
      </c>
      <c r="AJ60" s="412">
        <v>-0.5</v>
      </c>
      <c r="AK60" s="412">
        <v>29</v>
      </c>
      <c r="AL60" s="412">
        <v>25</v>
      </c>
      <c r="AM60" s="412">
        <v>30</v>
      </c>
    </row>
    <row r="61" spans="1:39" ht="15" customHeight="1" x14ac:dyDescent="0.2">
      <c r="A61" s="412" t="s">
        <v>682</v>
      </c>
      <c r="B61" s="413">
        <v>44118</v>
      </c>
      <c r="C61" s="412" t="s">
        <v>604</v>
      </c>
      <c r="D61" s="412" t="s">
        <v>605</v>
      </c>
      <c r="E61" s="412" t="s">
        <v>662</v>
      </c>
      <c r="F61" s="412">
        <v>24.9</v>
      </c>
      <c r="G61" s="413">
        <v>43744</v>
      </c>
      <c r="H61" s="412" t="s">
        <v>683</v>
      </c>
      <c r="I61" s="412">
        <v>43</v>
      </c>
      <c r="J61" s="412">
        <v>48</v>
      </c>
      <c r="K61" s="412">
        <v>49</v>
      </c>
      <c r="L61" s="412">
        <v>24.9</v>
      </c>
      <c r="M61" s="412" t="s">
        <v>684</v>
      </c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 t="s">
        <v>1752</v>
      </c>
      <c r="Y61" s="412"/>
      <c r="Z61" s="412"/>
      <c r="AA61" s="412"/>
      <c r="AB61" s="412"/>
      <c r="AC61" s="412">
        <v>46</v>
      </c>
      <c r="AD61" s="412">
        <v>0</v>
      </c>
      <c r="AE61" s="412">
        <v>47</v>
      </c>
      <c r="AF61" s="412">
        <v>-0.5</v>
      </c>
      <c r="AG61" s="412">
        <v>48</v>
      </c>
      <c r="AH61" s="412">
        <v>0</v>
      </c>
      <c r="AI61" s="412">
        <v>49</v>
      </c>
      <c r="AJ61" s="412">
        <v>-0.5</v>
      </c>
      <c r="AK61" s="412">
        <v>37</v>
      </c>
      <c r="AL61" s="412">
        <v>44</v>
      </c>
      <c r="AM61" s="412">
        <v>51</v>
      </c>
    </row>
    <row r="62" spans="1:39" ht="15" customHeight="1" x14ac:dyDescent="0.2">
      <c r="A62" s="412" t="s">
        <v>685</v>
      </c>
      <c r="B62" s="413">
        <v>44118</v>
      </c>
      <c r="C62" s="412" t="s">
        <v>604</v>
      </c>
      <c r="D62" s="412" t="s">
        <v>605</v>
      </c>
      <c r="E62" s="412" t="s">
        <v>662</v>
      </c>
      <c r="F62" s="412">
        <v>25.6</v>
      </c>
      <c r="G62" s="413">
        <v>43744</v>
      </c>
      <c r="H62" s="412" t="s">
        <v>686</v>
      </c>
      <c r="I62" s="412">
        <v>57</v>
      </c>
      <c r="J62" s="412">
        <v>62</v>
      </c>
      <c r="K62" s="412">
        <v>63</v>
      </c>
      <c r="L62" s="412">
        <v>25.6</v>
      </c>
      <c r="M62" s="412" t="s">
        <v>687</v>
      </c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 t="s">
        <v>1752</v>
      </c>
      <c r="Y62" s="412"/>
      <c r="Z62" s="412"/>
      <c r="AA62" s="412"/>
      <c r="AB62" s="412"/>
      <c r="AC62" s="412">
        <v>60</v>
      </c>
      <c r="AD62" s="412">
        <v>0</v>
      </c>
      <c r="AE62" s="412">
        <v>61</v>
      </c>
      <c r="AF62" s="412">
        <v>-0.5</v>
      </c>
      <c r="AG62" s="412">
        <v>62</v>
      </c>
      <c r="AH62" s="412">
        <v>0</v>
      </c>
      <c r="AI62" s="412">
        <v>63</v>
      </c>
      <c r="AJ62" s="412">
        <v>-0.5</v>
      </c>
      <c r="AK62" s="412">
        <v>55</v>
      </c>
      <c r="AL62" s="412">
        <v>58</v>
      </c>
      <c r="AM62" s="412">
        <v>59</v>
      </c>
    </row>
    <row r="63" spans="1:39" ht="15" customHeight="1" x14ac:dyDescent="0.2">
      <c r="A63" s="412" t="s">
        <v>688</v>
      </c>
      <c r="B63" s="413">
        <v>44118</v>
      </c>
      <c r="C63" s="412" t="s">
        <v>604</v>
      </c>
      <c r="D63" s="412" t="s">
        <v>605</v>
      </c>
      <c r="E63" s="412" t="s">
        <v>662</v>
      </c>
      <c r="F63" s="412">
        <v>26</v>
      </c>
      <c r="G63" s="413">
        <v>43744</v>
      </c>
      <c r="H63" s="412" t="s">
        <v>689</v>
      </c>
      <c r="I63" s="412">
        <v>68</v>
      </c>
      <c r="J63" s="412">
        <v>74</v>
      </c>
      <c r="K63" s="412">
        <v>75</v>
      </c>
      <c r="L63" s="412">
        <v>26</v>
      </c>
      <c r="M63" s="412" t="s">
        <v>690</v>
      </c>
      <c r="N63" s="412"/>
      <c r="O63" s="412"/>
      <c r="P63" s="412"/>
      <c r="Q63" s="412"/>
      <c r="R63" s="412"/>
      <c r="S63" s="412"/>
      <c r="T63" s="412"/>
      <c r="U63" s="412"/>
      <c r="V63" s="412"/>
      <c r="W63" s="412"/>
      <c r="X63" s="412" t="s">
        <v>1752</v>
      </c>
      <c r="Y63" s="412"/>
      <c r="Z63" s="412"/>
      <c r="AA63" s="412"/>
      <c r="AB63" s="412"/>
      <c r="AC63" s="412">
        <v>72</v>
      </c>
      <c r="AD63" s="412">
        <v>0</v>
      </c>
      <c r="AE63" s="412">
        <v>73</v>
      </c>
      <c r="AF63" s="412">
        <v>-0.5</v>
      </c>
      <c r="AG63" s="412">
        <v>74</v>
      </c>
      <c r="AH63" s="412">
        <v>0</v>
      </c>
      <c r="AI63" s="412">
        <v>75</v>
      </c>
      <c r="AJ63" s="412">
        <v>-0.5</v>
      </c>
      <c r="AK63" s="412">
        <v>66</v>
      </c>
      <c r="AL63" s="412">
        <v>70</v>
      </c>
      <c r="AM63" s="412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5.83203125" customWidth="1"/>
    <col min="3" max="3" width="18" customWidth="1"/>
    <col min="4" max="4" width="21.5" customWidth="1"/>
    <col min="5" max="5" width="18" customWidth="1"/>
    <col min="9" max="9" width="12.83203125" customWidth="1"/>
    <col min="12" max="12" width="13.5" customWidth="1"/>
    <col min="13" max="13" width="21.6640625" customWidth="1"/>
    <col min="14" max="15" width="21.83203125" customWidth="1"/>
    <col min="16" max="16" width="16.5" customWidth="1"/>
  </cols>
  <sheetData>
    <row r="1" spans="1:17" x14ac:dyDescent="0.2">
      <c r="A1" s="168" t="s">
        <v>0</v>
      </c>
      <c r="B1" s="168" t="s">
        <v>1753</v>
      </c>
      <c r="C1" s="168" t="s">
        <v>1754</v>
      </c>
      <c r="D1" s="317" t="s">
        <v>1755</v>
      </c>
      <c r="E1" s="168" t="s">
        <v>1756</v>
      </c>
      <c r="F1" s="168" t="s">
        <v>63</v>
      </c>
      <c r="G1" s="168" t="s">
        <v>64</v>
      </c>
      <c r="H1" s="168" t="s">
        <v>65</v>
      </c>
      <c r="I1" s="168" t="s">
        <v>66</v>
      </c>
      <c r="J1" s="168" t="s">
        <v>67</v>
      </c>
      <c r="K1" s="168" t="s">
        <v>68</v>
      </c>
      <c r="L1" s="168" t="s">
        <v>69</v>
      </c>
      <c r="M1" s="323" t="s">
        <v>72</v>
      </c>
      <c r="N1" s="168" t="s">
        <v>1757</v>
      </c>
      <c r="O1" s="168" t="s">
        <v>1758</v>
      </c>
      <c r="P1" s="168" t="s">
        <v>1759</v>
      </c>
      <c r="Q1" t="s">
        <v>1760</v>
      </c>
    </row>
    <row r="2" spans="1:17" ht="16" x14ac:dyDescent="0.2">
      <c r="A2" s="1">
        <v>1</v>
      </c>
      <c r="B2" s="824" t="s">
        <v>1761</v>
      </c>
      <c r="C2" s="1" t="s">
        <v>1619</v>
      </c>
      <c r="D2" s="1">
        <v>1</v>
      </c>
      <c r="E2" s="142">
        <v>1253168</v>
      </c>
      <c r="F2" s="127" t="s">
        <v>17</v>
      </c>
      <c r="G2" s="131" t="s">
        <v>24</v>
      </c>
      <c r="H2" s="131" t="s">
        <v>115</v>
      </c>
      <c r="I2" s="138">
        <v>43584</v>
      </c>
      <c r="J2" s="135">
        <f t="shared" ref="J2:J7" ca="1" si="0">YEARFRAC(I2,TODAY())</f>
        <v>2.8305555555555557</v>
      </c>
      <c r="K2" s="131">
        <f t="shared" ref="K2:K7" ca="1" si="1">_xlfn.DAYS(TODAY(),I2)</f>
        <v>1036</v>
      </c>
      <c r="L2" s="526">
        <f>_xlfn.DAYS(N2,I2)/30</f>
        <v>18.2</v>
      </c>
      <c r="M2" s="319" t="s">
        <v>183</v>
      </c>
      <c r="N2" s="13">
        <v>44130</v>
      </c>
      <c r="O2" s="107">
        <f>_xlfn.DAYS(N2,I2)/30</f>
        <v>18.2</v>
      </c>
      <c r="P2" s="1">
        <v>30</v>
      </c>
    </row>
    <row r="3" spans="1:17" ht="16" x14ac:dyDescent="0.2">
      <c r="A3" s="1">
        <v>2</v>
      </c>
      <c r="B3" s="823" t="s">
        <v>1762</v>
      </c>
      <c r="C3" s="1" t="s">
        <v>1621</v>
      </c>
      <c r="D3" s="1">
        <v>1</v>
      </c>
      <c r="E3" s="143">
        <v>1253168</v>
      </c>
      <c r="F3" s="29" t="s">
        <v>17</v>
      </c>
      <c r="G3" s="132" t="s">
        <v>24</v>
      </c>
      <c r="H3" s="132" t="s">
        <v>118</v>
      </c>
      <c r="I3" s="139">
        <v>43689</v>
      </c>
      <c r="J3" s="136">
        <f t="shared" ca="1" si="0"/>
        <v>2.5444444444444443</v>
      </c>
      <c r="K3" s="132">
        <f t="shared" ca="1" si="1"/>
        <v>931</v>
      </c>
      <c r="L3" s="526">
        <f t="shared" ref="L3:L7" si="2">_xlfn.DAYS(N3,I3)/30</f>
        <v>14.7</v>
      </c>
      <c r="M3" s="319" t="s">
        <v>183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 ht="16" x14ac:dyDescent="0.2">
      <c r="A4" s="1">
        <v>3</v>
      </c>
      <c r="B4" s="824" t="s">
        <v>1763</v>
      </c>
      <c r="C4" s="1" t="s">
        <v>1622</v>
      </c>
      <c r="D4" s="1">
        <v>2</v>
      </c>
      <c r="E4" s="134">
        <v>1299775</v>
      </c>
      <c r="F4" s="34" t="s">
        <v>15</v>
      </c>
      <c r="G4" s="129" t="s">
        <v>24</v>
      </c>
      <c r="H4" s="129" t="s">
        <v>111</v>
      </c>
      <c r="I4" s="140">
        <v>43799</v>
      </c>
      <c r="J4" s="130">
        <f t="shared" ca="1" si="0"/>
        <v>2.2444444444444445</v>
      </c>
      <c r="K4" s="130">
        <f t="shared" ca="1" si="1"/>
        <v>821</v>
      </c>
      <c r="L4" s="526">
        <f t="shared" si="2"/>
        <v>11.033333333333333</v>
      </c>
      <c r="M4" s="319" t="s">
        <v>183</v>
      </c>
      <c r="N4" s="13">
        <v>44130</v>
      </c>
      <c r="O4" s="107">
        <f t="shared" si="3"/>
        <v>11.033333333333333</v>
      </c>
      <c r="P4" s="1">
        <v>32</v>
      </c>
    </row>
    <row r="5" spans="1:17" ht="16" x14ac:dyDescent="0.2">
      <c r="A5" s="1">
        <v>4</v>
      </c>
      <c r="B5" s="823" t="s">
        <v>1764</v>
      </c>
      <c r="C5" s="1" t="s">
        <v>1623</v>
      </c>
      <c r="D5" s="1">
        <v>2</v>
      </c>
      <c r="E5" s="143">
        <v>1299775</v>
      </c>
      <c r="F5" s="29" t="s">
        <v>15</v>
      </c>
      <c r="G5" s="132" t="s">
        <v>24</v>
      </c>
      <c r="H5" s="132" t="s">
        <v>208</v>
      </c>
      <c r="I5" s="139">
        <v>43584</v>
      </c>
      <c r="J5" s="136">
        <f t="shared" ca="1" si="0"/>
        <v>2.8305555555555557</v>
      </c>
      <c r="K5" s="132">
        <f t="shared" ca="1" si="1"/>
        <v>1036</v>
      </c>
      <c r="L5" s="526">
        <f t="shared" si="2"/>
        <v>18.2</v>
      </c>
      <c r="M5" s="319" t="s">
        <v>183</v>
      </c>
      <c r="N5" s="13">
        <v>44130</v>
      </c>
      <c r="O5" s="107">
        <f t="shared" si="3"/>
        <v>18.2</v>
      </c>
      <c r="P5" s="1">
        <v>28</v>
      </c>
    </row>
    <row r="6" spans="1:17" ht="16" x14ac:dyDescent="0.2">
      <c r="A6" s="1">
        <v>5</v>
      </c>
      <c r="B6" s="1"/>
      <c r="C6" s="1" t="s">
        <v>1624</v>
      </c>
      <c r="D6" s="1">
        <v>3</v>
      </c>
      <c r="E6" s="143">
        <v>1299782</v>
      </c>
      <c r="F6" s="29" t="s">
        <v>17</v>
      </c>
      <c r="G6" s="132" t="s">
        <v>1625</v>
      </c>
      <c r="H6" s="132" t="s">
        <v>121</v>
      </c>
      <c r="I6" s="139">
        <v>43838</v>
      </c>
      <c r="J6" s="136">
        <f t="shared" ca="1" si="0"/>
        <v>2.1388888888888888</v>
      </c>
      <c r="K6" s="132">
        <f t="shared" ca="1" si="1"/>
        <v>782</v>
      </c>
      <c r="L6" s="526">
        <f t="shared" si="2"/>
        <v>9.7333333333333325</v>
      </c>
      <c r="M6" s="319" t="s">
        <v>183</v>
      </c>
      <c r="N6" s="74">
        <v>44130</v>
      </c>
      <c r="O6" s="74"/>
      <c r="P6" s="1">
        <v>26</v>
      </c>
    </row>
    <row r="7" spans="1:17" ht="16" x14ac:dyDescent="0.2">
      <c r="A7" s="1">
        <v>6</v>
      </c>
      <c r="B7" s="1"/>
      <c r="C7" s="1" t="s">
        <v>1626</v>
      </c>
      <c r="D7" s="1">
        <v>3</v>
      </c>
      <c r="E7" s="144">
        <v>1299782</v>
      </c>
      <c r="F7" s="128" t="s">
        <v>17</v>
      </c>
      <c r="G7" s="133" t="s">
        <v>1625</v>
      </c>
      <c r="H7" s="133" t="s">
        <v>433</v>
      </c>
      <c r="I7" s="141">
        <v>43838</v>
      </c>
      <c r="J7" s="137">
        <f t="shared" ca="1" si="0"/>
        <v>2.1388888888888888</v>
      </c>
      <c r="K7" s="133">
        <f t="shared" ca="1" si="1"/>
        <v>782</v>
      </c>
      <c r="L7" s="526">
        <f t="shared" si="2"/>
        <v>9.7333333333333325</v>
      </c>
      <c r="M7" s="319" t="s">
        <v>183</v>
      </c>
      <c r="N7" s="74">
        <v>44130</v>
      </c>
      <c r="O7" s="74"/>
      <c r="P7" s="1">
        <v>28</v>
      </c>
    </row>
    <row r="9" spans="1:17" x14ac:dyDescent="0.2">
      <c r="A9" s="827"/>
      <c r="B9" s="831" t="s">
        <v>1765</v>
      </c>
      <c r="C9" s="828"/>
      <c r="D9" s="829"/>
      <c r="E9" s="829"/>
      <c r="F9" s="829"/>
      <c r="G9" s="829"/>
      <c r="H9" s="829"/>
      <c r="I9" s="829"/>
      <c r="J9" s="829"/>
    </row>
    <row r="10" spans="1:17" x14ac:dyDescent="0.2">
      <c r="A10" s="827"/>
      <c r="B10" s="831" t="s">
        <v>1766</v>
      </c>
      <c r="C10" s="828"/>
      <c r="D10" s="829"/>
      <c r="E10" s="829"/>
      <c r="F10" s="829"/>
      <c r="G10" s="829"/>
      <c r="H10" s="829"/>
      <c r="I10" s="829"/>
      <c r="J10" s="830"/>
    </row>
    <row r="11" spans="1:17" x14ac:dyDescent="0.2">
      <c r="A11" s="827"/>
      <c r="B11" s="827"/>
      <c r="C11" s="828"/>
      <c r="D11" s="829"/>
      <c r="E11" s="829"/>
      <c r="F11" s="829"/>
      <c r="G11" s="829"/>
      <c r="H11" s="829"/>
      <c r="I11" s="829"/>
      <c r="J11" s="830"/>
    </row>
    <row r="12" spans="1:17" x14ac:dyDescent="0.2">
      <c r="A12" s="827"/>
      <c r="B12" s="827"/>
      <c r="C12" s="828"/>
      <c r="D12" s="829"/>
      <c r="E12" s="829"/>
      <c r="F12" s="829"/>
      <c r="G12" s="829"/>
      <c r="H12" s="829"/>
      <c r="I12" s="829"/>
      <c r="J12" s="830"/>
    </row>
    <row r="13" spans="1:17" x14ac:dyDescent="0.2">
      <c r="A13" s="832"/>
      <c r="B13" s="832"/>
      <c r="C13" s="833"/>
      <c r="D13" s="830"/>
      <c r="E13" s="830"/>
      <c r="F13" s="830"/>
      <c r="G13" s="830"/>
      <c r="H13" s="830"/>
      <c r="I13" s="830"/>
      <c r="J13" s="830"/>
    </row>
    <row r="14" spans="1:17" x14ac:dyDescent="0.2">
      <c r="A14" s="832"/>
      <c r="B14" s="832"/>
      <c r="C14" s="833"/>
      <c r="D14" s="830"/>
      <c r="E14" s="830"/>
      <c r="F14" s="830"/>
      <c r="G14" s="830"/>
      <c r="H14" s="830"/>
      <c r="I14" s="830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M2" sqref="M2"/>
    </sheetView>
  </sheetViews>
  <sheetFormatPr baseColWidth="10" defaultColWidth="8.83203125" defaultRowHeight="15" x14ac:dyDescent="0.2"/>
  <cols>
    <col min="1" max="1" width="9.33203125" customWidth="1"/>
    <col min="2" max="2" width="15.33203125" customWidth="1"/>
    <col min="3" max="3" width="16.33203125" customWidth="1"/>
    <col min="4" max="4" width="20.83203125" customWidth="1"/>
    <col min="5" max="5" width="12.1640625" customWidth="1"/>
    <col min="9" max="9" width="9.1640625" customWidth="1"/>
    <col min="10" max="12" width="14.5" customWidth="1"/>
    <col min="13" max="13" width="11.5" customWidth="1"/>
    <col min="14" max="15" width="11.33203125" customWidth="1"/>
    <col min="16" max="16" width="28.6640625" customWidth="1"/>
    <col min="17" max="17" width="14.33203125" customWidth="1"/>
    <col min="18" max="18" width="20.83203125" customWidth="1"/>
    <col min="19" max="21" width="20.5" customWidth="1"/>
    <col min="22" max="22" width="14.6640625" customWidth="1"/>
    <col min="34" max="34" width="9.33203125" customWidth="1"/>
    <col min="35" max="35" width="7.6640625" customWidth="1"/>
    <col min="36" max="36" width="10.6640625" customWidth="1"/>
    <col min="37" max="37" width="8.1640625" customWidth="1"/>
    <col min="38" max="38" width="8" customWidth="1"/>
    <col min="39" max="39" width="7.5" customWidth="1"/>
    <col min="40" max="40" width="11.5" customWidth="1"/>
    <col min="41" max="44" width="20.33203125" customWidth="1"/>
    <col min="45" max="45" width="15.6640625" customWidth="1"/>
    <col min="46" max="46" width="13" customWidth="1"/>
    <col min="47" max="47" width="12.5" customWidth="1"/>
    <col min="48" max="48" width="17" customWidth="1"/>
    <col min="49" max="49" width="17.33203125" customWidth="1"/>
    <col min="50" max="51" width="14.83203125" customWidth="1"/>
    <col min="52" max="52" width="16" customWidth="1"/>
  </cols>
  <sheetData>
    <row r="1" spans="1:53" ht="16" x14ac:dyDescent="0.2">
      <c r="A1" s="168" t="s">
        <v>0</v>
      </c>
      <c r="B1" s="168" t="s">
        <v>1753</v>
      </c>
      <c r="C1" s="322" t="s">
        <v>1754</v>
      </c>
      <c r="D1" s="317" t="s">
        <v>1767</v>
      </c>
      <c r="E1" s="320" t="s">
        <v>1569</v>
      </c>
      <c r="F1" s="323" t="s">
        <v>63</v>
      </c>
      <c r="G1" s="320" t="s">
        <v>64</v>
      </c>
      <c r="H1" s="320"/>
      <c r="I1" s="323" t="s">
        <v>65</v>
      </c>
      <c r="J1" s="323" t="s">
        <v>66</v>
      </c>
      <c r="K1" s="323" t="s">
        <v>1768</v>
      </c>
      <c r="L1" s="323" t="s">
        <v>697</v>
      </c>
      <c r="M1" s="320" t="s">
        <v>67</v>
      </c>
      <c r="N1" s="323" t="s">
        <v>68</v>
      </c>
      <c r="O1" s="323" t="s">
        <v>1769</v>
      </c>
      <c r="P1" s="323" t="s">
        <v>69</v>
      </c>
      <c r="Q1" s="320" t="s">
        <v>1770</v>
      </c>
      <c r="R1" s="320" t="s">
        <v>72</v>
      </c>
      <c r="S1" s="79" t="s">
        <v>1771</v>
      </c>
      <c r="T1" s="84" t="s">
        <v>1772</v>
      </c>
      <c r="U1" s="84" t="s">
        <v>1773</v>
      </c>
      <c r="V1" s="18" t="s">
        <v>1774</v>
      </c>
      <c r="W1" s="18" t="s">
        <v>1775</v>
      </c>
      <c r="X1" s="18" t="s">
        <v>1776</v>
      </c>
      <c r="Y1" s="18" t="s">
        <v>1777</v>
      </c>
      <c r="Z1" s="18" t="s">
        <v>1778</v>
      </c>
      <c r="AA1" s="18" t="s">
        <v>1779</v>
      </c>
      <c r="AB1" s="18" t="s">
        <v>1780</v>
      </c>
      <c r="AC1" s="18" t="s">
        <v>1781</v>
      </c>
      <c r="AD1" s="18" t="s">
        <v>1782</v>
      </c>
      <c r="AE1" s="19" t="s">
        <v>1783</v>
      </c>
      <c r="AF1" t="s">
        <v>1784</v>
      </c>
      <c r="AG1" t="s">
        <v>1785</v>
      </c>
      <c r="AH1" t="s">
        <v>1786</v>
      </c>
      <c r="AI1" t="s">
        <v>1787</v>
      </c>
      <c r="AJ1" t="s">
        <v>1788</v>
      </c>
      <c r="AK1" t="s">
        <v>1789</v>
      </c>
      <c r="AL1" t="s">
        <v>1790</v>
      </c>
      <c r="AM1" t="s">
        <v>1790</v>
      </c>
      <c r="AN1" s="19" t="s">
        <v>1791</v>
      </c>
      <c r="AO1" s="19" t="s">
        <v>1792</v>
      </c>
      <c r="AP1" s="19" t="s">
        <v>1793</v>
      </c>
      <c r="AQ1" s="19" t="s">
        <v>1794</v>
      </c>
      <c r="AR1" s="19" t="s">
        <v>1795</v>
      </c>
      <c r="AS1" s="1" t="s">
        <v>1757</v>
      </c>
      <c r="AT1" s="1" t="s">
        <v>1796</v>
      </c>
      <c r="AU1" s="1" t="s">
        <v>1797</v>
      </c>
      <c r="AV1" s="1" t="s">
        <v>1798</v>
      </c>
      <c r="AW1" s="75" t="s">
        <v>1799</v>
      </c>
      <c r="AX1" s="76" t="s">
        <v>1800</v>
      </c>
      <c r="AY1" s="122" t="s">
        <v>1801</v>
      </c>
      <c r="AZ1" s="1" t="s">
        <v>1802</v>
      </c>
      <c r="BA1" t="s">
        <v>1803</v>
      </c>
    </row>
    <row r="2" spans="1:53" ht="16" x14ac:dyDescent="0.2">
      <c r="A2" s="1">
        <v>1</v>
      </c>
      <c r="B2" s="835" t="s">
        <v>1804</v>
      </c>
      <c r="C2" s="168" t="s">
        <v>110</v>
      </c>
      <c r="D2" s="167">
        <v>1</v>
      </c>
      <c r="E2" s="21">
        <v>1275958</v>
      </c>
      <c r="F2" s="21" t="s">
        <v>15</v>
      </c>
      <c r="G2" s="21" t="s">
        <v>24</v>
      </c>
      <c r="H2" s="21"/>
      <c r="I2" s="21" t="s">
        <v>111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3" t="s">
        <v>14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7">
        <v>40</v>
      </c>
      <c r="AO2" s="155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 t="shared" ref="AV2:AV28" si="0"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 t="shared" ref="AZ2:AZ28" si="1">_xlfn.DAYS(AX2,J2)/30</f>
        <v>12.066666666666666</v>
      </c>
      <c r="BA2" s="28"/>
    </row>
    <row r="3" spans="1:53" ht="16" x14ac:dyDescent="0.2">
      <c r="A3" s="1">
        <f>A2+1</f>
        <v>2</v>
      </c>
      <c r="B3" s="836" t="s">
        <v>113</v>
      </c>
      <c r="C3" s="168" t="s">
        <v>114</v>
      </c>
      <c r="D3" s="167">
        <v>1</v>
      </c>
      <c r="E3" s="29">
        <v>1275958</v>
      </c>
      <c r="F3" s="29" t="s">
        <v>15</v>
      </c>
      <c r="G3" s="29" t="s">
        <v>24</v>
      </c>
      <c r="H3" s="29"/>
      <c r="I3" s="29" t="s">
        <v>115</v>
      </c>
      <c r="J3" s="30">
        <v>43845</v>
      </c>
      <c r="K3" s="13">
        <v>44207</v>
      </c>
      <c r="L3" s="22">
        <v>44485</v>
      </c>
      <c r="M3" s="23">
        <f t="shared" ref="M3:M28" si="2">YEARFRAC(J3,L3)</f>
        <v>1.7527777777777778</v>
      </c>
      <c r="N3" s="23">
        <f t="shared" ref="N3:N28" si="3">P3*30</f>
        <v>631</v>
      </c>
      <c r="O3" s="23">
        <f t="shared" ref="O3:O28" si="4">YEARFRAC(K3,J3)*12</f>
        <v>11.866666666666667</v>
      </c>
      <c r="P3" s="23">
        <f t="shared" ref="P3:P28" si="5">M3*12</f>
        <v>21.033333333333331</v>
      </c>
      <c r="Q3" s="31">
        <v>25</v>
      </c>
      <c r="R3" s="313" t="s">
        <v>14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 t="shared" si="0"/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 t="shared" si="1"/>
        <v>12.066666666666666</v>
      </c>
    </row>
    <row r="4" spans="1:53" ht="16" x14ac:dyDescent="0.2">
      <c r="A4" s="1">
        <f t="shared" ref="A4:A27" si="6">A3+1</f>
        <v>3</v>
      </c>
      <c r="B4" s="836" t="s">
        <v>116</v>
      </c>
      <c r="C4" s="168" t="s">
        <v>117</v>
      </c>
      <c r="D4" s="167">
        <v>1</v>
      </c>
      <c r="E4" s="29">
        <v>1275958</v>
      </c>
      <c r="F4" s="29" t="s">
        <v>15</v>
      </c>
      <c r="G4" s="29" t="s">
        <v>24</v>
      </c>
      <c r="H4" s="29"/>
      <c r="I4" s="29" t="s">
        <v>118</v>
      </c>
      <c r="J4" s="30">
        <v>43851</v>
      </c>
      <c r="K4" s="13">
        <v>44207</v>
      </c>
      <c r="L4" s="22">
        <v>44485</v>
      </c>
      <c r="M4" s="23">
        <f t="shared" si="2"/>
        <v>1.7361111111111112</v>
      </c>
      <c r="N4" s="23">
        <f t="shared" si="3"/>
        <v>625.00000000000011</v>
      </c>
      <c r="O4" s="23">
        <f t="shared" si="4"/>
        <v>11.666666666666666</v>
      </c>
      <c r="P4" s="23">
        <f t="shared" si="5"/>
        <v>20.833333333333336</v>
      </c>
      <c r="Q4" s="31">
        <v>28</v>
      </c>
      <c r="R4" s="313" t="s">
        <v>14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 t="shared" si="0"/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 t="shared" si="1"/>
        <v>11.866666666666667</v>
      </c>
    </row>
    <row r="5" spans="1:53" ht="16" x14ac:dyDescent="0.2">
      <c r="A5" s="1">
        <f t="shared" si="6"/>
        <v>4</v>
      </c>
      <c r="B5" s="836" t="s">
        <v>119</v>
      </c>
      <c r="C5" s="168" t="s">
        <v>120</v>
      </c>
      <c r="D5" s="20">
        <v>2</v>
      </c>
      <c r="E5" s="29">
        <v>1275948</v>
      </c>
      <c r="F5" s="29" t="s">
        <v>17</v>
      </c>
      <c r="G5" s="29" t="s">
        <v>24</v>
      </c>
      <c r="H5" s="29"/>
      <c r="I5" s="29" t="s">
        <v>121</v>
      </c>
      <c r="J5" s="30">
        <v>43845</v>
      </c>
      <c r="K5" s="13">
        <v>44207</v>
      </c>
      <c r="L5" s="22">
        <v>44485</v>
      </c>
      <c r="M5" s="23">
        <f t="shared" si="2"/>
        <v>1.7527777777777778</v>
      </c>
      <c r="N5" s="23">
        <f t="shared" si="3"/>
        <v>631</v>
      </c>
      <c r="O5" s="23">
        <f t="shared" si="4"/>
        <v>11.866666666666667</v>
      </c>
      <c r="P5" s="23">
        <f t="shared" si="5"/>
        <v>21.033333333333331</v>
      </c>
      <c r="Q5" s="31">
        <v>21</v>
      </c>
      <c r="R5" s="313" t="s">
        <v>14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 t="shared" si="0"/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 t="shared" si="1"/>
        <v>12.066666666666666</v>
      </c>
    </row>
    <row r="6" spans="1:53" ht="16" x14ac:dyDescent="0.2">
      <c r="A6" s="1">
        <f t="shared" si="6"/>
        <v>5</v>
      </c>
      <c r="B6" s="836" t="s">
        <v>122</v>
      </c>
      <c r="C6" s="168" t="s">
        <v>123</v>
      </c>
      <c r="D6" s="20">
        <v>2</v>
      </c>
      <c r="E6" s="29">
        <v>1275948</v>
      </c>
      <c r="F6" s="29" t="s">
        <v>17</v>
      </c>
      <c r="G6" s="29" t="s">
        <v>24</v>
      </c>
      <c r="H6" s="29"/>
      <c r="I6" s="29" t="s">
        <v>124</v>
      </c>
      <c r="J6" s="30">
        <v>43845</v>
      </c>
      <c r="K6" s="13">
        <v>44207</v>
      </c>
      <c r="L6" s="22">
        <v>44485</v>
      </c>
      <c r="M6" s="23">
        <f t="shared" si="2"/>
        <v>1.7527777777777778</v>
      </c>
      <c r="N6" s="23">
        <f t="shared" si="3"/>
        <v>631</v>
      </c>
      <c r="O6" s="23">
        <f t="shared" si="4"/>
        <v>11.866666666666667</v>
      </c>
      <c r="P6" s="23">
        <f t="shared" si="5"/>
        <v>21.033333333333331</v>
      </c>
      <c r="Q6" s="31">
        <v>23</v>
      </c>
      <c r="R6" s="313" t="s">
        <v>14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 t="shared" si="0"/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 t="shared" si="1"/>
        <v>12.066666666666666</v>
      </c>
    </row>
    <row r="7" spans="1:53" ht="16" x14ac:dyDescent="0.2">
      <c r="A7" s="1">
        <f t="shared" si="6"/>
        <v>6</v>
      </c>
      <c r="B7" s="836" t="s">
        <v>125</v>
      </c>
      <c r="C7" s="168" t="s">
        <v>126</v>
      </c>
      <c r="D7" s="20">
        <v>2</v>
      </c>
      <c r="E7" s="29">
        <v>1275948</v>
      </c>
      <c r="F7" s="29" t="s">
        <v>17</v>
      </c>
      <c r="G7" s="29" t="s">
        <v>24</v>
      </c>
      <c r="H7" s="29"/>
      <c r="I7" s="29" t="s">
        <v>118</v>
      </c>
      <c r="J7" s="30">
        <v>43845</v>
      </c>
      <c r="K7" s="13">
        <v>44207</v>
      </c>
      <c r="L7" s="22">
        <v>44485</v>
      </c>
      <c r="M7" s="23">
        <f t="shared" si="2"/>
        <v>1.7527777777777778</v>
      </c>
      <c r="N7" s="23">
        <f t="shared" si="3"/>
        <v>631</v>
      </c>
      <c r="O7" s="23">
        <f t="shared" si="4"/>
        <v>11.866666666666667</v>
      </c>
      <c r="P7" s="23">
        <f t="shared" si="5"/>
        <v>21.033333333333331</v>
      </c>
      <c r="Q7" s="31">
        <v>23</v>
      </c>
      <c r="R7" s="313" t="s">
        <v>14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 t="shared" si="0"/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 t="shared" si="1"/>
        <v>12.066666666666666</v>
      </c>
    </row>
    <row r="8" spans="1:53" ht="16" x14ac:dyDescent="0.2">
      <c r="A8" s="1">
        <f t="shared" si="6"/>
        <v>7</v>
      </c>
      <c r="B8" s="836" t="s">
        <v>127</v>
      </c>
      <c r="C8" s="168" t="s">
        <v>128</v>
      </c>
      <c r="D8" s="20">
        <v>8</v>
      </c>
      <c r="E8" s="34">
        <v>1299774</v>
      </c>
      <c r="F8" s="34" t="s">
        <v>17</v>
      </c>
      <c r="G8" s="34" t="s">
        <v>24</v>
      </c>
      <c r="H8" s="34"/>
      <c r="I8" s="34" t="s">
        <v>124</v>
      </c>
      <c r="J8" s="35">
        <v>43824</v>
      </c>
      <c r="K8" s="13">
        <v>44207</v>
      </c>
      <c r="L8" s="22">
        <v>44485</v>
      </c>
      <c r="M8" s="23">
        <f t="shared" si="2"/>
        <v>1.8083333333333333</v>
      </c>
      <c r="N8" s="23">
        <f t="shared" si="3"/>
        <v>651</v>
      </c>
      <c r="O8" s="23">
        <f t="shared" si="4"/>
        <v>12.533333333333335</v>
      </c>
      <c r="P8" s="23">
        <f t="shared" si="5"/>
        <v>21.7</v>
      </c>
      <c r="Q8" s="37">
        <v>25</v>
      </c>
      <c r="R8" s="313" t="s">
        <v>14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 t="shared" si="0"/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 t="shared" si="1"/>
        <v>12.766666666666667</v>
      </c>
    </row>
    <row r="9" spans="1:53" ht="16" x14ac:dyDescent="0.2">
      <c r="A9" s="1">
        <f t="shared" si="6"/>
        <v>8</v>
      </c>
      <c r="B9" s="835" t="s">
        <v>129</v>
      </c>
      <c r="C9" s="168" t="s">
        <v>130</v>
      </c>
      <c r="D9" s="167">
        <v>8</v>
      </c>
      <c r="E9" s="34">
        <v>1299774</v>
      </c>
      <c r="F9" s="34" t="s">
        <v>17</v>
      </c>
      <c r="G9" s="34" t="s">
        <v>24</v>
      </c>
      <c r="H9" s="34"/>
      <c r="I9" s="34" t="s">
        <v>121</v>
      </c>
      <c r="J9" s="35">
        <v>43824</v>
      </c>
      <c r="K9" s="13">
        <v>44207</v>
      </c>
      <c r="L9" s="22">
        <v>44485</v>
      </c>
      <c r="M9" s="23">
        <f t="shared" si="2"/>
        <v>1.8083333333333333</v>
      </c>
      <c r="N9" s="23">
        <f t="shared" si="3"/>
        <v>651</v>
      </c>
      <c r="O9" s="23">
        <f t="shared" si="4"/>
        <v>12.533333333333335</v>
      </c>
      <c r="P9" s="23">
        <f t="shared" si="5"/>
        <v>21.7</v>
      </c>
      <c r="Q9" s="37">
        <v>26</v>
      </c>
      <c r="R9" s="313" t="s">
        <v>14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7">
        <v>48</v>
      </c>
      <c r="AN9" s="39">
        <v>48</v>
      </c>
      <c r="AO9" s="38">
        <v>48</v>
      </c>
      <c r="AP9" s="147">
        <v>48</v>
      </c>
      <c r="AQ9" s="147">
        <v>48</v>
      </c>
      <c r="AR9" s="147"/>
      <c r="AS9" s="13">
        <v>44109</v>
      </c>
      <c r="AT9" s="13">
        <v>44116</v>
      </c>
      <c r="AU9" s="13">
        <v>44123</v>
      </c>
      <c r="AV9" s="28">
        <f t="shared" si="0"/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 t="shared" si="1"/>
        <v>12.766666666666667</v>
      </c>
    </row>
    <row r="10" spans="1:53" ht="16" x14ac:dyDescent="0.2">
      <c r="A10" s="1">
        <f t="shared" si="6"/>
        <v>9</v>
      </c>
      <c r="B10" s="835" t="s">
        <v>131</v>
      </c>
      <c r="C10" s="168" t="s">
        <v>132</v>
      </c>
      <c r="D10" s="40">
        <v>8</v>
      </c>
      <c r="E10" s="34">
        <v>1299774</v>
      </c>
      <c r="F10" s="34" t="s">
        <v>17</v>
      </c>
      <c r="G10" s="34" t="s">
        <v>24</v>
      </c>
      <c r="H10" s="34"/>
      <c r="I10" s="34" t="s">
        <v>118</v>
      </c>
      <c r="J10" s="35">
        <v>43824</v>
      </c>
      <c r="K10" s="13">
        <v>44207</v>
      </c>
      <c r="L10" s="22">
        <v>44485</v>
      </c>
      <c r="M10" s="23">
        <f t="shared" si="2"/>
        <v>1.8083333333333333</v>
      </c>
      <c r="N10" s="23">
        <f t="shared" si="3"/>
        <v>651</v>
      </c>
      <c r="O10" s="23">
        <f t="shared" si="4"/>
        <v>12.533333333333335</v>
      </c>
      <c r="P10" s="23">
        <f t="shared" si="5"/>
        <v>21.7</v>
      </c>
      <c r="Q10" s="37">
        <v>25</v>
      </c>
      <c r="R10" s="313" t="s">
        <v>14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7">
        <v>36</v>
      </c>
      <c r="AN10" s="39">
        <v>36</v>
      </c>
      <c r="AO10" s="38">
        <v>37</v>
      </c>
      <c r="AP10" s="147">
        <v>37</v>
      </c>
      <c r="AQ10" s="147">
        <v>37</v>
      </c>
      <c r="AR10" s="147">
        <v>34</v>
      </c>
      <c r="AS10" s="13">
        <v>44109</v>
      </c>
      <c r="AT10" s="13">
        <v>44116</v>
      </c>
      <c r="AU10" s="13">
        <v>44123</v>
      </c>
      <c r="AV10" s="28">
        <f t="shared" si="0"/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 t="shared" si="1"/>
        <v>12.766666666666667</v>
      </c>
    </row>
    <row r="11" spans="1:53" ht="16" x14ac:dyDescent="0.2">
      <c r="A11" s="1">
        <f>A10+1</f>
        <v>10</v>
      </c>
      <c r="B11" s="835" t="s">
        <v>133</v>
      </c>
      <c r="C11" s="168" t="s">
        <v>134</v>
      </c>
      <c r="D11" s="169">
        <v>8</v>
      </c>
      <c r="E11" s="34">
        <v>1299774</v>
      </c>
      <c r="F11" s="34" t="s">
        <v>17</v>
      </c>
      <c r="G11" s="34" t="s">
        <v>24</v>
      </c>
      <c r="H11" s="34"/>
      <c r="I11" s="34" t="s">
        <v>111</v>
      </c>
      <c r="J11" s="35">
        <v>43824</v>
      </c>
      <c r="K11" s="13">
        <v>44207</v>
      </c>
      <c r="L11" s="22">
        <v>44485</v>
      </c>
      <c r="M11" s="23">
        <f t="shared" si="2"/>
        <v>1.8083333333333333</v>
      </c>
      <c r="N11" s="23">
        <f t="shared" si="3"/>
        <v>651</v>
      </c>
      <c r="O11" s="23">
        <f t="shared" si="4"/>
        <v>12.533333333333335</v>
      </c>
      <c r="P11" s="23">
        <f t="shared" si="5"/>
        <v>21.7</v>
      </c>
      <c r="Q11" s="37">
        <v>28</v>
      </c>
      <c r="R11" s="313" t="s">
        <v>14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7">
        <v>38</v>
      </c>
      <c r="AN11" s="39">
        <v>38</v>
      </c>
      <c r="AO11" s="38">
        <v>39</v>
      </c>
      <c r="AP11" s="147">
        <v>39</v>
      </c>
      <c r="AQ11" s="147">
        <v>39</v>
      </c>
      <c r="AR11" s="147"/>
      <c r="AS11" s="13">
        <v>44109</v>
      </c>
      <c r="AT11" s="13">
        <v>44116</v>
      </c>
      <c r="AU11" s="13">
        <v>44123</v>
      </c>
      <c r="AV11" s="28">
        <f t="shared" si="0"/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 t="shared" si="1"/>
        <v>12.766666666666667</v>
      </c>
    </row>
    <row r="12" spans="1:53" ht="16" x14ac:dyDescent="0.2">
      <c r="A12" s="1">
        <f>A11+1</f>
        <v>11</v>
      </c>
      <c r="B12" s="836" t="s">
        <v>135</v>
      </c>
      <c r="C12" s="168" t="s">
        <v>136</v>
      </c>
      <c r="D12" s="40">
        <v>10</v>
      </c>
      <c r="E12" s="41">
        <v>1312798</v>
      </c>
      <c r="F12" s="42" t="s">
        <v>17</v>
      </c>
      <c r="G12" s="160" t="s">
        <v>40</v>
      </c>
      <c r="H12" s="160"/>
      <c r="I12" s="42" t="s">
        <v>115</v>
      </c>
      <c r="J12" s="43">
        <v>43789</v>
      </c>
      <c r="K12" s="13">
        <v>44207</v>
      </c>
      <c r="L12" s="22">
        <v>44485</v>
      </c>
      <c r="M12" s="23">
        <f t="shared" si="2"/>
        <v>1.9055555555555554</v>
      </c>
      <c r="N12" s="23">
        <f t="shared" si="3"/>
        <v>686</v>
      </c>
      <c r="O12" s="23">
        <f t="shared" si="4"/>
        <v>13.7</v>
      </c>
      <c r="P12" s="23">
        <f t="shared" si="5"/>
        <v>22.866666666666667</v>
      </c>
      <c r="Q12" s="44">
        <v>32</v>
      </c>
      <c r="R12" s="313" t="s">
        <v>14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9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 t="shared" si="0"/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 t="shared" si="1"/>
        <v>13.933333333333334</v>
      </c>
    </row>
    <row r="13" spans="1:53" ht="16" x14ac:dyDescent="0.2">
      <c r="A13" s="1">
        <f t="shared" si="6"/>
        <v>12</v>
      </c>
      <c r="B13" s="836" t="s">
        <v>137</v>
      </c>
      <c r="C13" s="168" t="s">
        <v>138</v>
      </c>
      <c r="D13" s="40">
        <v>10</v>
      </c>
      <c r="E13" s="41">
        <v>1312798</v>
      </c>
      <c r="F13" s="42" t="s">
        <v>17</v>
      </c>
      <c r="G13" s="160" t="s">
        <v>40</v>
      </c>
      <c r="H13" s="160"/>
      <c r="I13" s="42" t="s">
        <v>121</v>
      </c>
      <c r="J13" s="43">
        <v>43808</v>
      </c>
      <c r="K13" s="13">
        <v>44207</v>
      </c>
      <c r="L13" s="22">
        <v>44485</v>
      </c>
      <c r="M13" s="23">
        <f t="shared" si="2"/>
        <v>1.8527777777777779</v>
      </c>
      <c r="N13" s="23">
        <f t="shared" si="3"/>
        <v>667</v>
      </c>
      <c r="O13" s="23">
        <f t="shared" si="4"/>
        <v>13.066666666666666</v>
      </c>
      <c r="P13" s="23">
        <f t="shared" si="5"/>
        <v>22.233333333333334</v>
      </c>
      <c r="Q13" s="44">
        <v>30</v>
      </c>
      <c r="R13" s="313" t="s">
        <v>14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9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 t="shared" si="0"/>
        <v>10.5</v>
      </c>
      <c r="AW13" s="77">
        <f>(AU12+AX12)/2</f>
        <v>44165</v>
      </c>
      <c r="AX13" s="83">
        <v>44207</v>
      </c>
      <c r="AY13" s="13">
        <v>44207</v>
      </c>
      <c r="AZ13" s="28">
        <f t="shared" si="1"/>
        <v>13.3</v>
      </c>
    </row>
    <row r="14" spans="1:53" ht="16" x14ac:dyDescent="0.2">
      <c r="A14" s="1">
        <f t="shared" si="6"/>
        <v>13</v>
      </c>
      <c r="B14" s="836" t="s">
        <v>1805</v>
      </c>
      <c r="C14" s="168" t="s">
        <v>140</v>
      </c>
      <c r="D14" s="169">
        <v>11</v>
      </c>
      <c r="E14" s="51">
        <v>1343433</v>
      </c>
      <c r="F14" s="42" t="s">
        <v>15</v>
      </c>
      <c r="G14" s="160" t="s">
        <v>40</v>
      </c>
      <c r="H14" s="160"/>
      <c r="I14" s="42" t="s">
        <v>111</v>
      </c>
      <c r="J14" s="52">
        <v>43871</v>
      </c>
      <c r="K14" s="13">
        <v>44207</v>
      </c>
      <c r="L14" s="22">
        <v>44485</v>
      </c>
      <c r="M14" s="23">
        <f t="shared" si="2"/>
        <v>1.6833333333333333</v>
      </c>
      <c r="N14" s="23">
        <f t="shared" si="3"/>
        <v>606</v>
      </c>
      <c r="O14" s="23">
        <f t="shared" si="4"/>
        <v>11.033333333333333</v>
      </c>
      <c r="P14" s="23">
        <f t="shared" si="5"/>
        <v>20.2</v>
      </c>
      <c r="Q14" s="44">
        <v>25</v>
      </c>
      <c r="R14" s="313" t="s">
        <v>14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9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 t="shared" si="0"/>
        <v>8.4</v>
      </c>
      <c r="AW14" s="81">
        <f>(AU14+AX14)/2</f>
        <v>44165</v>
      </c>
      <c r="AX14" s="83">
        <v>44207</v>
      </c>
      <c r="AY14" s="13">
        <v>44207</v>
      </c>
      <c r="AZ14" s="28">
        <f t="shared" si="1"/>
        <v>11.2</v>
      </c>
    </row>
    <row r="15" spans="1:53" s="630" customFormat="1" ht="16" x14ac:dyDescent="0.2">
      <c r="A15" s="626">
        <f t="shared" si="6"/>
        <v>14</v>
      </c>
      <c r="B15" s="626"/>
      <c r="C15" s="834" t="s">
        <v>141</v>
      </c>
      <c r="D15" s="53">
        <v>11</v>
      </c>
      <c r="E15" s="54">
        <v>1343433</v>
      </c>
      <c r="F15" s="55" t="s">
        <v>15</v>
      </c>
      <c r="G15" s="161" t="s">
        <v>40</v>
      </c>
      <c r="H15" s="161"/>
      <c r="I15" s="55" t="s">
        <v>124</v>
      </c>
      <c r="J15" s="56">
        <v>43811</v>
      </c>
      <c r="K15" s="13">
        <v>44207</v>
      </c>
      <c r="L15" s="22">
        <v>44485</v>
      </c>
      <c r="M15" s="23">
        <f t="shared" si="2"/>
        <v>1.8444444444444446</v>
      </c>
      <c r="N15" s="23">
        <f t="shared" si="3"/>
        <v>664</v>
      </c>
      <c r="O15" s="23">
        <f t="shared" si="4"/>
        <v>12.966666666666665</v>
      </c>
      <c r="P15" s="23">
        <f t="shared" si="5"/>
        <v>22.133333333333333</v>
      </c>
      <c r="Q15" s="57">
        <v>28</v>
      </c>
      <c r="R15" s="627" t="s">
        <v>14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 t="shared" si="0"/>
        <v>10.4</v>
      </c>
      <c r="AW15" s="78">
        <f>(AU14+AX14)/2</f>
        <v>44165</v>
      </c>
      <c r="AX15" s="628">
        <v>44207</v>
      </c>
      <c r="AY15" s="629">
        <v>44207</v>
      </c>
      <c r="AZ15" s="64">
        <f t="shared" si="1"/>
        <v>13.2</v>
      </c>
      <c r="BA15" s="630" t="s">
        <v>1806</v>
      </c>
    </row>
    <row r="16" spans="1:53" ht="16" x14ac:dyDescent="0.2">
      <c r="A16" s="1">
        <f>A15+1</f>
        <v>15</v>
      </c>
      <c r="B16" s="836" t="s">
        <v>142</v>
      </c>
      <c r="C16" s="168" t="s">
        <v>143</v>
      </c>
      <c r="D16" s="40">
        <v>3</v>
      </c>
      <c r="E16" s="65">
        <v>1198647</v>
      </c>
      <c r="F16" s="65" t="s">
        <v>17</v>
      </c>
      <c r="G16" s="65" t="s">
        <v>54</v>
      </c>
      <c r="H16" s="65"/>
      <c r="I16" s="65" t="s">
        <v>124</v>
      </c>
      <c r="J16" s="66">
        <v>43831</v>
      </c>
      <c r="K16" s="13">
        <v>44207</v>
      </c>
      <c r="L16" s="22">
        <v>44485</v>
      </c>
      <c r="M16" s="23">
        <f t="shared" si="2"/>
        <v>1.7916666666666667</v>
      </c>
      <c r="N16" s="23">
        <f t="shared" si="3"/>
        <v>645</v>
      </c>
      <c r="O16" s="23">
        <f t="shared" si="4"/>
        <v>12.333333333333332</v>
      </c>
      <c r="P16" s="23">
        <f t="shared" si="5"/>
        <v>21.5</v>
      </c>
      <c r="Q16" s="68">
        <v>26</v>
      </c>
      <c r="R16" s="313" t="s">
        <v>14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8">
        <v>42</v>
      </c>
      <c r="AN16" s="70">
        <v>42</v>
      </c>
      <c r="AO16" s="69">
        <v>47</v>
      </c>
      <c r="AP16" s="148">
        <v>46</v>
      </c>
      <c r="AQ16" s="148">
        <v>46</v>
      </c>
      <c r="AR16" s="148"/>
      <c r="AS16" s="13">
        <v>44109</v>
      </c>
      <c r="AT16" s="13">
        <v>44116</v>
      </c>
      <c r="AU16" s="13">
        <v>44123</v>
      </c>
      <c r="AV16" s="28">
        <f t="shared" si="0"/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 t="shared" si="1"/>
        <v>12.533333333333333</v>
      </c>
    </row>
    <row r="17" spans="1:52" ht="16" x14ac:dyDescent="0.2">
      <c r="A17" s="1">
        <f t="shared" si="6"/>
        <v>16</v>
      </c>
      <c r="B17" s="836" t="s">
        <v>144</v>
      </c>
      <c r="C17" s="168" t="s">
        <v>145</v>
      </c>
      <c r="D17" s="40">
        <v>3</v>
      </c>
      <c r="E17" s="65">
        <v>1198647</v>
      </c>
      <c r="F17" s="65" t="s">
        <v>17</v>
      </c>
      <c r="G17" s="65" t="s">
        <v>54</v>
      </c>
      <c r="H17" s="65"/>
      <c r="I17" s="65" t="s">
        <v>115</v>
      </c>
      <c r="J17" s="66">
        <v>43831</v>
      </c>
      <c r="K17" s="13">
        <v>44207</v>
      </c>
      <c r="L17" s="22">
        <v>44485</v>
      </c>
      <c r="M17" s="23">
        <f t="shared" si="2"/>
        <v>1.7916666666666667</v>
      </c>
      <c r="N17" s="23">
        <f t="shared" si="3"/>
        <v>645</v>
      </c>
      <c r="O17" s="23">
        <f t="shared" si="4"/>
        <v>12.333333333333332</v>
      </c>
      <c r="P17" s="23">
        <f t="shared" si="5"/>
        <v>21.5</v>
      </c>
      <c r="Q17" s="68">
        <v>27</v>
      </c>
      <c r="R17" s="313" t="s">
        <v>14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8">
        <v>40</v>
      </c>
      <c r="AN17" s="70">
        <v>40</v>
      </c>
      <c r="AO17" s="69">
        <v>43</v>
      </c>
      <c r="AP17" s="148">
        <v>43</v>
      </c>
      <c r="AQ17" s="148">
        <v>43</v>
      </c>
      <c r="AR17" s="148"/>
      <c r="AS17" s="13">
        <v>44109</v>
      </c>
      <c r="AT17" s="13">
        <v>44116</v>
      </c>
      <c r="AU17" s="13">
        <v>44123</v>
      </c>
      <c r="AV17" s="28">
        <f t="shared" si="0"/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 t="shared" si="1"/>
        <v>12.533333333333333</v>
      </c>
    </row>
    <row r="18" spans="1:52" ht="16" x14ac:dyDescent="0.2">
      <c r="A18" s="1">
        <f t="shared" si="6"/>
        <v>17</v>
      </c>
      <c r="B18" s="836" t="s">
        <v>146</v>
      </c>
      <c r="C18" s="168" t="s">
        <v>147</v>
      </c>
      <c r="D18" s="40">
        <v>5</v>
      </c>
      <c r="E18" s="65">
        <v>1275960</v>
      </c>
      <c r="F18" s="65" t="s">
        <v>17</v>
      </c>
      <c r="G18" s="65" t="s">
        <v>54</v>
      </c>
      <c r="H18" s="65"/>
      <c r="I18" s="65" t="s">
        <v>124</v>
      </c>
      <c r="J18" s="66">
        <v>43831</v>
      </c>
      <c r="K18" s="13">
        <v>44207</v>
      </c>
      <c r="L18" s="22">
        <v>44485</v>
      </c>
      <c r="M18" s="23">
        <f t="shared" si="2"/>
        <v>1.7916666666666667</v>
      </c>
      <c r="N18" s="23">
        <f t="shared" si="3"/>
        <v>645</v>
      </c>
      <c r="O18" s="23">
        <f t="shared" si="4"/>
        <v>12.333333333333332</v>
      </c>
      <c r="P18" s="23">
        <f t="shared" si="5"/>
        <v>21.5</v>
      </c>
      <c r="Q18" s="68">
        <v>26</v>
      </c>
      <c r="R18" s="313" t="s">
        <v>14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8">
        <v>50</v>
      </c>
      <c r="AN18" s="70">
        <v>50</v>
      </c>
      <c r="AO18" s="69">
        <v>43</v>
      </c>
      <c r="AP18" s="148">
        <v>43</v>
      </c>
      <c r="AQ18" s="148">
        <v>43</v>
      </c>
      <c r="AR18" s="148">
        <v>43</v>
      </c>
      <c r="AS18" s="13">
        <v>44109</v>
      </c>
      <c r="AT18" s="13">
        <v>44116</v>
      </c>
      <c r="AU18" s="13">
        <v>44123</v>
      </c>
      <c r="AV18" s="28">
        <f t="shared" si="0"/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 t="shared" si="1"/>
        <v>12.533333333333333</v>
      </c>
    </row>
    <row r="19" spans="1:52" ht="16" x14ac:dyDescent="0.2">
      <c r="A19" s="1">
        <f t="shared" si="6"/>
        <v>18</v>
      </c>
      <c r="B19" s="836" t="s">
        <v>148</v>
      </c>
      <c r="C19" s="168" t="s">
        <v>149</v>
      </c>
      <c r="D19" s="40">
        <v>5</v>
      </c>
      <c r="E19" s="65">
        <v>1275960</v>
      </c>
      <c r="F19" s="65" t="s">
        <v>17</v>
      </c>
      <c r="G19" s="65" t="s">
        <v>54</v>
      </c>
      <c r="H19" s="65"/>
      <c r="I19" s="65" t="s">
        <v>121</v>
      </c>
      <c r="J19" s="66">
        <v>43831</v>
      </c>
      <c r="K19" s="13">
        <v>44207</v>
      </c>
      <c r="L19" s="22">
        <v>44485</v>
      </c>
      <c r="M19" s="23">
        <f t="shared" si="2"/>
        <v>1.7916666666666667</v>
      </c>
      <c r="N19" s="23">
        <f t="shared" si="3"/>
        <v>645</v>
      </c>
      <c r="O19" s="23">
        <f t="shared" si="4"/>
        <v>12.333333333333332</v>
      </c>
      <c r="P19" s="23">
        <f t="shared" si="5"/>
        <v>21.5</v>
      </c>
      <c r="Q19" s="68">
        <v>29</v>
      </c>
      <c r="R19" s="313" t="s">
        <v>14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8">
        <v>35</v>
      </c>
      <c r="AN19" s="70">
        <v>36</v>
      </c>
      <c r="AO19" s="69">
        <v>54</v>
      </c>
      <c r="AP19" s="148">
        <v>54</v>
      </c>
      <c r="AQ19" s="148">
        <v>54</v>
      </c>
      <c r="AR19" s="148">
        <v>49</v>
      </c>
      <c r="AS19" s="13">
        <v>44109</v>
      </c>
      <c r="AT19" s="13">
        <v>44116</v>
      </c>
      <c r="AU19" s="13">
        <v>44123</v>
      </c>
      <c r="AV19" s="28">
        <f t="shared" si="0"/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 t="shared" si="1"/>
        <v>12.533333333333333</v>
      </c>
    </row>
    <row r="20" spans="1:52" ht="16" x14ac:dyDescent="0.2">
      <c r="A20" s="1">
        <f t="shared" si="6"/>
        <v>19</v>
      </c>
      <c r="B20" s="836" t="s">
        <v>150</v>
      </c>
      <c r="C20" s="168" t="s">
        <v>151</v>
      </c>
      <c r="D20" s="40">
        <v>5</v>
      </c>
      <c r="E20" s="65">
        <v>1275960</v>
      </c>
      <c r="F20" s="65" t="s">
        <v>17</v>
      </c>
      <c r="G20" s="65" t="s">
        <v>54</v>
      </c>
      <c r="H20" s="65"/>
      <c r="I20" s="65" t="s">
        <v>111</v>
      </c>
      <c r="J20" s="66">
        <v>43832</v>
      </c>
      <c r="K20" s="13">
        <v>44207</v>
      </c>
      <c r="L20" s="22">
        <v>44485</v>
      </c>
      <c r="M20" s="23">
        <f t="shared" si="2"/>
        <v>1.788888888888889</v>
      </c>
      <c r="N20" s="23">
        <f t="shared" si="3"/>
        <v>644</v>
      </c>
      <c r="O20" s="23">
        <f t="shared" si="4"/>
        <v>12.299999999999999</v>
      </c>
      <c r="P20" s="23">
        <f t="shared" si="5"/>
        <v>21.466666666666669</v>
      </c>
      <c r="Q20" s="68">
        <v>27</v>
      </c>
      <c r="R20" s="313" t="s">
        <v>14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8">
        <v>43</v>
      </c>
      <c r="AN20" s="70">
        <v>43</v>
      </c>
      <c r="AO20" s="69">
        <v>43</v>
      </c>
      <c r="AP20" s="148">
        <v>43</v>
      </c>
      <c r="AQ20" s="148">
        <v>43</v>
      </c>
      <c r="AR20" s="148">
        <v>41</v>
      </c>
      <c r="AS20" s="13">
        <v>44109</v>
      </c>
      <c r="AT20" s="13">
        <v>44116</v>
      </c>
      <c r="AU20" s="13">
        <v>44123</v>
      </c>
      <c r="AV20" s="28">
        <f t="shared" si="0"/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 t="shared" si="1"/>
        <v>12.5</v>
      </c>
    </row>
    <row r="21" spans="1:52" ht="16" x14ac:dyDescent="0.2">
      <c r="A21" s="1">
        <f t="shared" si="6"/>
        <v>20</v>
      </c>
      <c r="B21" s="836" t="s">
        <v>152</v>
      </c>
      <c r="C21" s="168" t="s">
        <v>153</v>
      </c>
      <c r="D21" s="40">
        <v>5</v>
      </c>
      <c r="E21" s="65">
        <v>1275960</v>
      </c>
      <c r="F21" s="65" t="s">
        <v>17</v>
      </c>
      <c r="G21" s="65" t="s">
        <v>54</v>
      </c>
      <c r="H21" s="65"/>
      <c r="I21" s="65" t="s">
        <v>118</v>
      </c>
      <c r="J21" s="66">
        <v>43832</v>
      </c>
      <c r="K21" s="13">
        <v>44207</v>
      </c>
      <c r="L21" s="22">
        <v>44485</v>
      </c>
      <c r="M21" s="23">
        <f t="shared" si="2"/>
        <v>1.788888888888889</v>
      </c>
      <c r="N21" s="23">
        <f t="shared" si="3"/>
        <v>644</v>
      </c>
      <c r="O21" s="23">
        <f t="shared" si="4"/>
        <v>12.299999999999999</v>
      </c>
      <c r="P21" s="23">
        <f t="shared" si="5"/>
        <v>21.466666666666669</v>
      </c>
      <c r="Q21" s="68">
        <v>28</v>
      </c>
      <c r="R21" s="313" t="s">
        <v>14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8">
        <v>54</v>
      </c>
      <c r="AN21" s="70">
        <v>55</v>
      </c>
      <c r="AO21" s="69">
        <v>57</v>
      </c>
      <c r="AP21" s="148">
        <v>57</v>
      </c>
      <c r="AQ21" s="148">
        <v>57</v>
      </c>
      <c r="AR21" s="148">
        <v>53</v>
      </c>
      <c r="AS21" s="13">
        <v>44109</v>
      </c>
      <c r="AT21" s="13">
        <v>44116</v>
      </c>
      <c r="AU21" s="13">
        <v>44123</v>
      </c>
      <c r="AV21" s="28">
        <f t="shared" si="0"/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 t="shared" si="1"/>
        <v>12.5</v>
      </c>
    </row>
    <row r="22" spans="1:52" ht="16" x14ac:dyDescent="0.2">
      <c r="A22" s="1">
        <f t="shared" si="6"/>
        <v>21</v>
      </c>
      <c r="B22" s="836" t="s">
        <v>154</v>
      </c>
      <c r="C22" s="168" t="s">
        <v>155</v>
      </c>
      <c r="D22" s="40">
        <v>5</v>
      </c>
      <c r="E22" s="65">
        <v>1275960</v>
      </c>
      <c r="F22" s="65" t="s">
        <v>17</v>
      </c>
      <c r="G22" s="65" t="s">
        <v>54</v>
      </c>
      <c r="H22" s="65"/>
      <c r="I22" s="65" t="s">
        <v>115</v>
      </c>
      <c r="J22" s="66">
        <v>43832</v>
      </c>
      <c r="K22" s="13">
        <v>44207</v>
      </c>
      <c r="L22" s="22">
        <v>44485</v>
      </c>
      <c r="M22" s="23">
        <f t="shared" si="2"/>
        <v>1.788888888888889</v>
      </c>
      <c r="N22" s="23">
        <f t="shared" si="3"/>
        <v>644</v>
      </c>
      <c r="O22" s="23">
        <f t="shared" si="4"/>
        <v>12.299999999999999</v>
      </c>
      <c r="P22" s="23">
        <f t="shared" si="5"/>
        <v>21.466666666666669</v>
      </c>
      <c r="Q22" s="68">
        <v>29</v>
      </c>
      <c r="R22" s="313" t="s">
        <v>14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8">
        <v>50</v>
      </c>
      <c r="AN22" s="70">
        <v>50</v>
      </c>
      <c r="AO22" s="69">
        <v>50</v>
      </c>
      <c r="AP22" s="148">
        <v>50</v>
      </c>
      <c r="AQ22" s="148">
        <v>50</v>
      </c>
      <c r="AR22" s="148">
        <v>33</v>
      </c>
      <c r="AS22" s="13">
        <v>44109</v>
      </c>
      <c r="AT22" s="13">
        <v>44116</v>
      </c>
      <c r="AU22" s="13">
        <v>44123</v>
      </c>
      <c r="AV22" s="28">
        <f t="shared" si="0"/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 t="shared" si="1"/>
        <v>12.5</v>
      </c>
    </row>
    <row r="23" spans="1:52" ht="16" x14ac:dyDescent="0.2">
      <c r="A23" s="1">
        <f t="shared" si="6"/>
        <v>22</v>
      </c>
      <c r="B23" s="836" t="s">
        <v>156</v>
      </c>
      <c r="C23" s="168" t="s">
        <v>157</v>
      </c>
      <c r="D23" s="40">
        <v>7</v>
      </c>
      <c r="E23" s="65">
        <v>1253158</v>
      </c>
      <c r="F23" s="65" t="s">
        <v>15</v>
      </c>
      <c r="G23" s="65" t="s">
        <v>54</v>
      </c>
      <c r="H23" s="65"/>
      <c r="I23" s="65" t="s">
        <v>124</v>
      </c>
      <c r="J23" s="66">
        <v>43832</v>
      </c>
      <c r="K23" s="13">
        <v>44207</v>
      </c>
      <c r="L23" s="22">
        <v>44485</v>
      </c>
      <c r="M23" s="23">
        <f t="shared" si="2"/>
        <v>1.788888888888889</v>
      </c>
      <c r="N23" s="23">
        <f t="shared" si="3"/>
        <v>644</v>
      </c>
      <c r="O23" s="23">
        <f t="shared" si="4"/>
        <v>12.299999999999999</v>
      </c>
      <c r="P23" s="23">
        <f t="shared" si="5"/>
        <v>21.466666666666669</v>
      </c>
      <c r="Q23" s="68">
        <v>29</v>
      </c>
      <c r="R23" s="313" t="s">
        <v>14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8">
        <v>53</v>
      </c>
      <c r="AN23" s="70">
        <v>53</v>
      </c>
      <c r="AO23" s="69">
        <v>55</v>
      </c>
      <c r="AP23" s="148">
        <v>55</v>
      </c>
      <c r="AQ23" s="148">
        <v>55</v>
      </c>
      <c r="AR23" s="148">
        <v>53</v>
      </c>
      <c r="AS23" s="13">
        <v>44109</v>
      </c>
      <c r="AT23" s="13">
        <v>44116</v>
      </c>
      <c r="AU23" s="13">
        <v>44123</v>
      </c>
      <c r="AV23" s="28">
        <f t="shared" si="0"/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 t="shared" si="1"/>
        <v>12.5</v>
      </c>
    </row>
    <row r="24" spans="1:52" ht="16" x14ac:dyDescent="0.2">
      <c r="A24" s="1">
        <f t="shared" si="6"/>
        <v>23</v>
      </c>
      <c r="B24" s="836" t="s">
        <v>158</v>
      </c>
      <c r="C24" s="168" t="s">
        <v>159</v>
      </c>
      <c r="D24" s="40">
        <v>7</v>
      </c>
      <c r="E24" s="65">
        <v>1253158</v>
      </c>
      <c r="F24" s="65" t="s">
        <v>15</v>
      </c>
      <c r="G24" s="65" t="s">
        <v>54</v>
      </c>
      <c r="H24" s="65"/>
      <c r="I24" s="65" t="s">
        <v>121</v>
      </c>
      <c r="J24" s="66">
        <v>43832</v>
      </c>
      <c r="K24" s="13">
        <v>44207</v>
      </c>
      <c r="L24" s="22">
        <v>44485</v>
      </c>
      <c r="M24" s="23">
        <f t="shared" si="2"/>
        <v>1.788888888888889</v>
      </c>
      <c r="N24" s="23">
        <f t="shared" si="3"/>
        <v>644</v>
      </c>
      <c r="O24" s="23">
        <f t="shared" si="4"/>
        <v>12.299999999999999</v>
      </c>
      <c r="P24" s="23">
        <f t="shared" si="5"/>
        <v>21.466666666666669</v>
      </c>
      <c r="Q24" s="68">
        <v>37</v>
      </c>
      <c r="R24" s="313" t="s">
        <v>14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8">
        <v>50</v>
      </c>
      <c r="AN24" s="70">
        <v>50</v>
      </c>
      <c r="AO24" s="69">
        <v>52</v>
      </c>
      <c r="AP24" s="148">
        <v>52</v>
      </c>
      <c r="AQ24" s="148">
        <v>52</v>
      </c>
      <c r="AR24" s="148">
        <v>46</v>
      </c>
      <c r="AS24" s="13">
        <v>44109</v>
      </c>
      <c r="AT24" s="13">
        <v>44116</v>
      </c>
      <c r="AU24" s="13">
        <v>44123</v>
      </c>
      <c r="AV24" s="28">
        <f t="shared" si="0"/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 t="shared" si="1"/>
        <v>12.5</v>
      </c>
    </row>
    <row r="25" spans="1:52" ht="16" x14ac:dyDescent="0.2">
      <c r="A25" s="1">
        <f t="shared" si="6"/>
        <v>24</v>
      </c>
      <c r="B25" s="836" t="s">
        <v>160</v>
      </c>
      <c r="C25" s="168" t="s">
        <v>161</v>
      </c>
      <c r="D25" s="40">
        <v>9</v>
      </c>
      <c r="E25" s="65">
        <v>1253152</v>
      </c>
      <c r="F25" s="65" t="s">
        <v>15</v>
      </c>
      <c r="G25" s="65" t="s">
        <v>54</v>
      </c>
      <c r="H25" s="65"/>
      <c r="I25" s="65" t="s">
        <v>124</v>
      </c>
      <c r="J25" s="66">
        <v>43831</v>
      </c>
      <c r="K25" s="13">
        <v>44207</v>
      </c>
      <c r="L25" s="22">
        <v>44485</v>
      </c>
      <c r="M25" s="23">
        <f t="shared" si="2"/>
        <v>1.7916666666666667</v>
      </c>
      <c r="N25" s="23">
        <f t="shared" si="3"/>
        <v>645</v>
      </c>
      <c r="O25" s="23">
        <f t="shared" si="4"/>
        <v>12.333333333333332</v>
      </c>
      <c r="P25" s="23">
        <f t="shared" si="5"/>
        <v>21.5</v>
      </c>
      <c r="Q25" s="68">
        <v>28</v>
      </c>
      <c r="R25" s="313" t="s">
        <v>14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8">
        <v>47</v>
      </c>
      <c r="AN25" s="70">
        <v>48</v>
      </c>
      <c r="AO25" s="69">
        <v>46</v>
      </c>
      <c r="AP25" s="148">
        <v>46</v>
      </c>
      <c r="AQ25" s="148">
        <v>46</v>
      </c>
      <c r="AR25" s="148">
        <v>48</v>
      </c>
      <c r="AS25" s="13">
        <v>44109</v>
      </c>
      <c r="AT25" s="13">
        <v>44116</v>
      </c>
      <c r="AU25" s="13">
        <v>44123</v>
      </c>
      <c r="AV25" s="28">
        <f t="shared" si="0"/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 t="shared" si="1"/>
        <v>12.533333333333333</v>
      </c>
    </row>
    <row r="26" spans="1:52" ht="16" x14ac:dyDescent="0.2">
      <c r="A26" s="1">
        <f t="shared" si="6"/>
        <v>25</v>
      </c>
      <c r="B26" s="836" t="s">
        <v>162</v>
      </c>
      <c r="C26" s="168" t="s">
        <v>163</v>
      </c>
      <c r="D26" s="40">
        <v>9</v>
      </c>
      <c r="E26" s="65">
        <v>1253152</v>
      </c>
      <c r="F26" s="65" t="s">
        <v>15</v>
      </c>
      <c r="G26" s="65" t="s">
        <v>54</v>
      </c>
      <c r="H26" s="65"/>
      <c r="I26" s="65" t="s">
        <v>121</v>
      </c>
      <c r="J26" s="66">
        <v>43831</v>
      </c>
      <c r="K26" s="13">
        <v>44207</v>
      </c>
      <c r="L26" s="22">
        <v>44485</v>
      </c>
      <c r="M26" s="23">
        <f t="shared" si="2"/>
        <v>1.7916666666666667</v>
      </c>
      <c r="N26" s="23">
        <f t="shared" si="3"/>
        <v>645</v>
      </c>
      <c r="O26" s="23">
        <f t="shared" si="4"/>
        <v>12.333333333333332</v>
      </c>
      <c r="P26" s="23">
        <f t="shared" si="5"/>
        <v>21.5</v>
      </c>
      <c r="Q26" s="68">
        <v>27</v>
      </c>
      <c r="R26" s="313" t="s">
        <v>14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8">
        <v>43</v>
      </c>
      <c r="AN26" s="70">
        <v>43</v>
      </c>
      <c r="AO26" s="69">
        <v>48</v>
      </c>
      <c r="AP26" s="148">
        <v>47</v>
      </c>
      <c r="AQ26" s="148">
        <v>47</v>
      </c>
      <c r="AR26" s="148">
        <v>47</v>
      </c>
      <c r="AS26" s="13">
        <v>44109</v>
      </c>
      <c r="AT26" s="13">
        <v>44116</v>
      </c>
      <c r="AU26" s="13">
        <v>44123</v>
      </c>
      <c r="AV26" s="28">
        <f t="shared" si="0"/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 t="shared" si="1"/>
        <v>12.533333333333333</v>
      </c>
    </row>
    <row r="27" spans="1:52" ht="16" x14ac:dyDescent="0.2">
      <c r="A27" s="1">
        <f t="shared" si="6"/>
        <v>26</v>
      </c>
      <c r="B27" s="836" t="s">
        <v>164</v>
      </c>
      <c r="C27" s="168" t="s">
        <v>165</v>
      </c>
      <c r="D27" s="40">
        <v>9</v>
      </c>
      <c r="E27" s="65">
        <v>1253152</v>
      </c>
      <c r="F27" s="65" t="s">
        <v>15</v>
      </c>
      <c r="G27" s="65" t="s">
        <v>54</v>
      </c>
      <c r="H27" s="65"/>
      <c r="I27" s="65" t="s">
        <v>111</v>
      </c>
      <c r="J27" s="66">
        <v>43831</v>
      </c>
      <c r="K27" s="13">
        <v>44207</v>
      </c>
      <c r="L27" s="22">
        <v>44485</v>
      </c>
      <c r="M27" s="23">
        <f t="shared" si="2"/>
        <v>1.7916666666666667</v>
      </c>
      <c r="N27" s="23">
        <f t="shared" si="3"/>
        <v>645</v>
      </c>
      <c r="O27" s="23">
        <f t="shared" si="4"/>
        <v>12.333333333333332</v>
      </c>
      <c r="P27" s="23">
        <f t="shared" si="5"/>
        <v>21.5</v>
      </c>
      <c r="Q27" s="68">
        <v>26</v>
      </c>
      <c r="R27" s="313" t="s">
        <v>14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8">
        <v>54</v>
      </c>
      <c r="AN27" s="70">
        <v>56</v>
      </c>
      <c r="AO27" s="69">
        <v>57</v>
      </c>
      <c r="AP27" s="148">
        <v>57</v>
      </c>
      <c r="AQ27" s="148">
        <v>57</v>
      </c>
      <c r="AR27" s="148">
        <v>57</v>
      </c>
      <c r="AS27" s="13">
        <v>44109</v>
      </c>
      <c r="AT27" s="13">
        <v>44116</v>
      </c>
      <c r="AU27" s="13">
        <v>44123</v>
      </c>
      <c r="AV27" s="28">
        <f t="shared" si="0"/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 t="shared" si="1"/>
        <v>12.533333333333333</v>
      </c>
    </row>
    <row r="28" spans="1:52" ht="16" x14ac:dyDescent="0.2">
      <c r="A28" s="1">
        <f>A27+1</f>
        <v>27</v>
      </c>
      <c r="B28" s="836" t="s">
        <v>166</v>
      </c>
      <c r="C28" s="168" t="s">
        <v>167</v>
      </c>
      <c r="D28" s="40">
        <v>9</v>
      </c>
      <c r="E28" s="71">
        <v>1253152</v>
      </c>
      <c r="F28" s="71" t="s">
        <v>15</v>
      </c>
      <c r="G28" s="71" t="s">
        <v>54</v>
      </c>
      <c r="H28" s="71"/>
      <c r="I28" s="71" t="s">
        <v>118</v>
      </c>
      <c r="J28" s="72">
        <v>43831</v>
      </c>
      <c r="K28" s="13">
        <v>44207</v>
      </c>
      <c r="L28" s="22">
        <v>44485</v>
      </c>
      <c r="M28" s="23">
        <f t="shared" si="2"/>
        <v>1.7916666666666667</v>
      </c>
      <c r="N28" s="23">
        <f t="shared" si="3"/>
        <v>645</v>
      </c>
      <c r="O28" s="23">
        <f t="shared" si="4"/>
        <v>12.333333333333332</v>
      </c>
      <c r="P28" s="23">
        <f t="shared" si="5"/>
        <v>21.5</v>
      </c>
      <c r="Q28" s="68">
        <v>28</v>
      </c>
      <c r="R28" s="313" t="s">
        <v>14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8">
        <v>44</v>
      </c>
      <c r="AN28" s="158">
        <v>47</v>
      </c>
      <c r="AO28" s="156">
        <v>51</v>
      </c>
      <c r="AP28" s="148">
        <v>51</v>
      </c>
      <c r="AQ28" s="148">
        <v>51</v>
      </c>
      <c r="AR28" s="148">
        <v>46</v>
      </c>
      <c r="AS28" s="13">
        <v>44109</v>
      </c>
      <c r="AT28" s="13">
        <v>44116</v>
      </c>
      <c r="AU28" s="13">
        <v>44123</v>
      </c>
      <c r="AV28" s="28">
        <f t="shared" si="0"/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 t="shared" si="1"/>
        <v>12.533333333333333</v>
      </c>
    </row>
    <row r="29" spans="1:52" ht="16" x14ac:dyDescent="0.2">
      <c r="A29" s="162" t="s">
        <v>53</v>
      </c>
      <c r="B29" s="14"/>
      <c r="S29" s="101"/>
      <c r="T29" s="101"/>
    </row>
    <row r="30" spans="1:52" ht="16" x14ac:dyDescent="0.2">
      <c r="A30" s="163" t="s">
        <v>24</v>
      </c>
      <c r="B30" s="14"/>
      <c r="S30" s="101"/>
    </row>
    <row r="31" spans="1:52" x14ac:dyDescent="0.2">
      <c r="A31" s="164" t="s">
        <v>40</v>
      </c>
      <c r="B31" s="168"/>
    </row>
    <row r="32" spans="1:52" ht="16" x14ac:dyDescent="0.2">
      <c r="A32" s="165" t="s">
        <v>48</v>
      </c>
      <c r="B32" s="533"/>
    </row>
    <row r="33" spans="1:52" ht="16" x14ac:dyDescent="0.2">
      <c r="A33" s="166" t="s">
        <v>54</v>
      </c>
      <c r="B33" s="14"/>
      <c r="S33" s="6"/>
      <c r="T33" s="6"/>
    </row>
    <row r="34" spans="1:52" ht="16" x14ac:dyDescent="0.2">
      <c r="A34" s="188" t="s">
        <v>52</v>
      </c>
      <c r="B34" s="14"/>
      <c r="T34" s="6"/>
      <c r="AN34" t="s">
        <v>1807</v>
      </c>
    </row>
    <row r="35" spans="1:52" x14ac:dyDescent="0.2">
      <c r="A35" s="187" t="s">
        <v>55</v>
      </c>
      <c r="B35" s="168"/>
    </row>
    <row r="36" spans="1:52" ht="17" x14ac:dyDescent="0.2">
      <c r="A36" s="375" t="s">
        <v>56</v>
      </c>
      <c r="B36" s="566"/>
    </row>
    <row r="37" spans="1:52" ht="17" x14ac:dyDescent="0.2">
      <c r="A37" s="394" t="s">
        <v>57</v>
      </c>
      <c r="B37" s="566"/>
    </row>
    <row r="38" spans="1:52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</row>
    <row r="39" spans="1:52" x14ac:dyDescent="0.2">
      <c r="A39" s="460" t="s">
        <v>1808</v>
      </c>
      <c r="B39" s="460"/>
    </row>
    <row r="40" spans="1:52" x14ac:dyDescent="0.2">
      <c r="A40" s="1" t="s">
        <v>1809</v>
      </c>
      <c r="B40" s="1"/>
      <c r="C40" s="321" t="s">
        <v>1754</v>
      </c>
      <c r="D40" s="40" t="s">
        <v>1767</v>
      </c>
      <c r="E40" s="85" t="s">
        <v>1756</v>
      </c>
      <c r="F40" s="85" t="s">
        <v>63</v>
      </c>
      <c r="G40" s="85" t="s">
        <v>64</v>
      </c>
      <c r="H40" s="85" t="s">
        <v>709</v>
      </c>
      <c r="I40" s="85" t="s">
        <v>65</v>
      </c>
      <c r="J40" s="85" t="s">
        <v>66</v>
      </c>
      <c r="K40" s="85"/>
      <c r="L40" s="85" t="s">
        <v>1810</v>
      </c>
      <c r="M40" s="85" t="s">
        <v>67</v>
      </c>
      <c r="N40" s="85" t="s">
        <v>68</v>
      </c>
      <c r="O40" s="85"/>
      <c r="P40" s="85" t="s">
        <v>69</v>
      </c>
      <c r="Q40" s="1" t="s">
        <v>1811</v>
      </c>
      <c r="R40" s="486" t="s">
        <v>1812</v>
      </c>
      <c r="S40" s="448" t="s">
        <v>1813</v>
      </c>
      <c r="T40" s="1" t="s">
        <v>1814</v>
      </c>
      <c r="U40" s="448" t="s">
        <v>1815</v>
      </c>
      <c r="V40" s="1" t="s">
        <v>1816</v>
      </c>
      <c r="W40" s="448" t="s">
        <v>1817</v>
      </c>
      <c r="X40" s="1" t="s">
        <v>1818</v>
      </c>
      <c r="Y40" s="448" t="s">
        <v>1819</v>
      </c>
      <c r="Z40" s="1" t="s">
        <v>1820</v>
      </c>
      <c r="AA40" s="448" t="s">
        <v>1821</v>
      </c>
      <c r="AB40" s="1" t="s">
        <v>1822</v>
      </c>
      <c r="AC40" s="448" t="s">
        <v>1823</v>
      </c>
      <c r="AD40" s="1" t="s">
        <v>1824</v>
      </c>
      <c r="AE40" s="448" t="s">
        <v>1825</v>
      </c>
      <c r="AF40" s="1" t="s">
        <v>1826</v>
      </c>
      <c r="AG40" s="448" t="s">
        <v>1827</v>
      </c>
      <c r="AH40" s="1" t="s">
        <v>1828</v>
      </c>
      <c r="AI40" s="448" t="s">
        <v>1829</v>
      </c>
      <c r="AJ40" s="1" t="s">
        <v>1830</v>
      </c>
      <c r="AK40" s="448" t="s">
        <v>1831</v>
      </c>
      <c r="AL40" s="1" t="s">
        <v>1832</v>
      </c>
      <c r="AM40" s="1" t="s">
        <v>1833</v>
      </c>
      <c r="AN40" s="1" t="s">
        <v>1834</v>
      </c>
      <c r="AO40" s="487" t="s">
        <v>1835</v>
      </c>
      <c r="AP40" s="488" t="s">
        <v>1836</v>
      </c>
      <c r="AQ40" s="487" t="s">
        <v>1837</v>
      </c>
      <c r="AR40" s="488" t="s">
        <v>1838</v>
      </c>
      <c r="AS40" s="489" t="s">
        <v>1839</v>
      </c>
      <c r="AT40" s="1" t="s">
        <v>1840</v>
      </c>
      <c r="AU40" s="448" t="s">
        <v>1841</v>
      </c>
      <c r="AV40" s="1" t="s">
        <v>1842</v>
      </c>
      <c r="AW40" s="448" t="s">
        <v>1841</v>
      </c>
    </row>
    <row r="41" spans="1:52" ht="16" x14ac:dyDescent="0.2">
      <c r="A41" s="1">
        <v>1</v>
      </c>
      <c r="B41" s="1"/>
      <c r="C41" s="322" t="s">
        <v>1843</v>
      </c>
      <c r="D41" s="1">
        <v>1</v>
      </c>
      <c r="E41" s="490">
        <v>1275958</v>
      </c>
      <c r="F41" s="21" t="s">
        <v>15</v>
      </c>
      <c r="G41" s="21" t="s">
        <v>24</v>
      </c>
      <c r="H41" s="21" t="s">
        <v>14</v>
      </c>
      <c r="I41" s="21" t="s">
        <v>111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1"/>
      <c r="P41" s="491">
        <f>M41*12</f>
        <v>14.033333333333335</v>
      </c>
      <c r="Q41" s="492">
        <v>400</v>
      </c>
      <c r="R41" s="493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4">
        <v>92</v>
      </c>
      <c r="AB41" s="494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4">
        <v>126</v>
      </c>
      <c r="AL41" s="494">
        <v>318</v>
      </c>
      <c r="AM41" s="494">
        <v>299</v>
      </c>
      <c r="AN41" s="494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4">
        <v>74</v>
      </c>
      <c r="AT41" s="31">
        <v>320</v>
      </c>
      <c r="AU41" s="31">
        <v>80</v>
      </c>
      <c r="AV41" s="493">
        <v>318</v>
      </c>
      <c r="AW41" s="31">
        <v>82</v>
      </c>
    </row>
    <row r="42" spans="1:52" ht="16" x14ac:dyDescent="0.2">
      <c r="A42" s="1">
        <f>A41+1</f>
        <v>2</v>
      </c>
      <c r="B42" s="1"/>
      <c r="C42" s="322" t="s">
        <v>1844</v>
      </c>
      <c r="D42" s="1">
        <v>1</v>
      </c>
      <c r="E42" s="132">
        <v>1275958</v>
      </c>
      <c r="F42" s="29" t="s">
        <v>15</v>
      </c>
      <c r="G42" s="29" t="s">
        <v>24</v>
      </c>
      <c r="H42" s="21" t="s">
        <v>14</v>
      </c>
      <c r="I42" s="29" t="s">
        <v>115</v>
      </c>
      <c r="J42" s="30">
        <v>43845</v>
      </c>
      <c r="K42" s="30"/>
      <c r="L42" s="22">
        <v>44271</v>
      </c>
      <c r="M42" s="23">
        <f t="shared" ref="M42:M67" si="7">YEARFRAC(J42,L42)</f>
        <v>1.1694444444444445</v>
      </c>
      <c r="N42" s="23">
        <f t="shared" ref="N42:N67" si="8">M42*365</f>
        <v>426.84722222222223</v>
      </c>
      <c r="O42" s="491"/>
      <c r="P42" s="491">
        <f t="shared" ref="P42:P67" si="9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5"/>
      <c r="AC42" s="495"/>
      <c r="AD42" s="495"/>
      <c r="AE42" s="495"/>
      <c r="AF42" s="495"/>
      <c r="AG42" s="495"/>
      <c r="AH42" s="495"/>
      <c r="AI42" s="495"/>
      <c r="AJ42" s="495"/>
      <c r="AK42" s="495"/>
      <c r="AL42" s="495"/>
      <c r="AM42" s="495"/>
      <c r="AN42" s="495"/>
      <c r="AO42" s="495"/>
      <c r="AP42" s="495" t="s">
        <v>109</v>
      </c>
      <c r="AQ42" s="495"/>
      <c r="AR42" s="495"/>
      <c r="AS42" s="495"/>
      <c r="AT42" s="495"/>
      <c r="AU42" s="495"/>
      <c r="AV42" s="495"/>
      <c r="AW42" s="495"/>
      <c r="AX42" t="s">
        <v>109</v>
      </c>
    </row>
    <row r="43" spans="1:52" ht="16" x14ac:dyDescent="0.2">
      <c r="A43" s="1">
        <f t="shared" ref="A43:A67" si="10">A42+1</f>
        <v>3</v>
      </c>
      <c r="B43" s="1"/>
      <c r="C43" s="322" t="s">
        <v>1845</v>
      </c>
      <c r="D43" s="1">
        <v>1</v>
      </c>
      <c r="E43" s="132">
        <v>1275958</v>
      </c>
      <c r="F43" s="29" t="s">
        <v>15</v>
      </c>
      <c r="G43" s="29" t="s">
        <v>24</v>
      </c>
      <c r="H43" s="21" t="s">
        <v>14</v>
      </c>
      <c r="I43" s="29" t="s">
        <v>118</v>
      </c>
      <c r="J43" s="30">
        <v>43851</v>
      </c>
      <c r="K43" s="30"/>
      <c r="L43" s="22">
        <v>44271</v>
      </c>
      <c r="M43" s="23">
        <f t="shared" si="7"/>
        <v>1.1527777777777777</v>
      </c>
      <c r="N43" s="23">
        <f t="shared" si="8"/>
        <v>420.76388888888886</v>
      </c>
      <c r="O43" s="491"/>
      <c r="P43" s="491">
        <f t="shared" si="9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5"/>
      <c r="AC43" s="495"/>
      <c r="AD43" s="495"/>
      <c r="AE43" s="495"/>
      <c r="AF43" s="495"/>
      <c r="AG43" s="495"/>
      <c r="AH43" s="495"/>
      <c r="AI43" s="495"/>
      <c r="AJ43" s="495"/>
      <c r="AK43" s="495"/>
      <c r="AL43" s="495"/>
      <c r="AM43" s="495"/>
      <c r="AN43" s="495"/>
      <c r="AO43" s="495"/>
      <c r="AP43" s="495"/>
      <c r="AQ43" s="495"/>
      <c r="AR43" s="495"/>
      <c r="AS43" s="495"/>
      <c r="AT43" s="495"/>
      <c r="AU43" s="495"/>
      <c r="AV43" s="495"/>
      <c r="AW43" s="495"/>
    </row>
    <row r="44" spans="1:52" ht="16" x14ac:dyDescent="0.2">
      <c r="A44" s="1">
        <f t="shared" si="10"/>
        <v>4</v>
      </c>
      <c r="B44" s="1"/>
      <c r="C44" s="322" t="s">
        <v>1846</v>
      </c>
      <c r="D44" s="1">
        <v>2</v>
      </c>
      <c r="E44" s="132">
        <v>1275948</v>
      </c>
      <c r="F44" s="29" t="s">
        <v>17</v>
      </c>
      <c r="G44" s="29" t="s">
        <v>24</v>
      </c>
      <c r="H44" s="21" t="s">
        <v>14</v>
      </c>
      <c r="I44" s="29" t="s">
        <v>121</v>
      </c>
      <c r="J44" s="30">
        <v>43845</v>
      </c>
      <c r="K44" s="30"/>
      <c r="L44" s="22">
        <v>44271</v>
      </c>
      <c r="M44" s="23">
        <f t="shared" si="7"/>
        <v>1.1694444444444445</v>
      </c>
      <c r="N44" s="23">
        <f t="shared" si="8"/>
        <v>426.84722222222223</v>
      </c>
      <c r="O44" s="491"/>
      <c r="P44" s="491">
        <f t="shared" si="9"/>
        <v>14.033333333333335</v>
      </c>
      <c r="Q44" s="492">
        <v>400</v>
      </c>
      <c r="R44" s="493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4">
        <v>93</v>
      </c>
      <c r="AB44" s="494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4">
        <v>118</v>
      </c>
      <c r="AL44" s="494">
        <v>315</v>
      </c>
      <c r="AM44" s="494">
        <v>271</v>
      </c>
      <c r="AN44" s="494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4">
        <v>48</v>
      </c>
      <c r="AT44" s="31">
        <v>333</v>
      </c>
      <c r="AU44" s="31">
        <v>64</v>
      </c>
      <c r="AV44" s="493">
        <v>255</v>
      </c>
      <c r="AW44" s="31">
        <v>145</v>
      </c>
    </row>
    <row r="45" spans="1:52" ht="16" x14ac:dyDescent="0.2">
      <c r="A45" s="1">
        <f t="shared" si="10"/>
        <v>5</v>
      </c>
      <c r="B45" s="1"/>
      <c r="C45" s="322" t="s">
        <v>1847</v>
      </c>
      <c r="D45" s="1">
        <v>2</v>
      </c>
      <c r="E45" s="132">
        <v>1275948</v>
      </c>
      <c r="F45" s="29" t="s">
        <v>17</v>
      </c>
      <c r="G45" s="29" t="s">
        <v>24</v>
      </c>
      <c r="H45" s="21" t="s">
        <v>14</v>
      </c>
      <c r="I45" s="29" t="s">
        <v>124</v>
      </c>
      <c r="J45" s="30">
        <v>43845</v>
      </c>
      <c r="K45" s="30"/>
      <c r="L45" s="22">
        <v>44271</v>
      </c>
      <c r="M45" s="23">
        <f t="shared" si="7"/>
        <v>1.1694444444444445</v>
      </c>
      <c r="N45" s="23">
        <f t="shared" si="8"/>
        <v>426.84722222222223</v>
      </c>
      <c r="O45" s="491"/>
      <c r="P45" s="491">
        <f t="shared" si="9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5"/>
      <c r="AC45" s="495"/>
      <c r="AD45" s="495"/>
      <c r="AE45" s="495"/>
      <c r="AF45" s="495"/>
      <c r="AG45" s="495"/>
      <c r="AH45" s="495"/>
      <c r="AI45" s="495"/>
      <c r="AJ45" s="495"/>
      <c r="AK45" s="495"/>
      <c r="AL45" s="495"/>
      <c r="AM45" s="495"/>
      <c r="AN45" s="495"/>
      <c r="AO45" s="495"/>
      <c r="AP45" s="495"/>
      <c r="AQ45" s="495"/>
      <c r="AR45" s="495"/>
      <c r="AS45" s="495"/>
      <c r="AT45" s="495"/>
      <c r="AU45" s="495"/>
      <c r="AV45" s="495"/>
      <c r="AW45" s="495"/>
    </row>
    <row r="46" spans="1:52" ht="16" x14ac:dyDescent="0.2">
      <c r="A46" s="1">
        <f t="shared" si="10"/>
        <v>6</v>
      </c>
      <c r="B46" s="1"/>
      <c r="C46" s="322" t="s">
        <v>1848</v>
      </c>
      <c r="D46" s="1">
        <v>2</v>
      </c>
      <c r="E46" s="132">
        <v>1275948</v>
      </c>
      <c r="F46" s="29" t="s">
        <v>17</v>
      </c>
      <c r="G46" s="29" t="s">
        <v>24</v>
      </c>
      <c r="H46" s="21" t="s">
        <v>14</v>
      </c>
      <c r="I46" s="29" t="s">
        <v>118</v>
      </c>
      <c r="J46" s="30">
        <v>43845</v>
      </c>
      <c r="K46" s="30"/>
      <c r="L46" s="22">
        <v>44271</v>
      </c>
      <c r="M46" s="23">
        <f t="shared" si="7"/>
        <v>1.1694444444444445</v>
      </c>
      <c r="N46" s="23">
        <f t="shared" si="8"/>
        <v>426.84722222222223</v>
      </c>
      <c r="O46" s="491"/>
      <c r="P46" s="491">
        <f t="shared" si="9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5"/>
      <c r="AC46" s="495"/>
      <c r="AD46" s="495"/>
      <c r="AE46" s="495"/>
      <c r="AF46" s="495"/>
      <c r="AG46" s="495"/>
      <c r="AH46" s="495"/>
      <c r="AI46" s="495"/>
      <c r="AJ46" s="495"/>
      <c r="AK46" s="495"/>
      <c r="AL46" s="495"/>
      <c r="AM46" s="495"/>
      <c r="AN46" s="495"/>
      <c r="AO46" s="495"/>
      <c r="AP46" s="495"/>
      <c r="AQ46" s="495"/>
      <c r="AR46" s="495"/>
      <c r="AS46" s="495"/>
      <c r="AT46" s="495"/>
      <c r="AU46" s="495"/>
      <c r="AV46" s="495"/>
      <c r="AW46" s="495"/>
    </row>
    <row r="47" spans="1:52" ht="16" x14ac:dyDescent="0.2">
      <c r="A47" s="1">
        <f t="shared" si="10"/>
        <v>7</v>
      </c>
      <c r="B47" s="1"/>
      <c r="C47" s="322" t="s">
        <v>1849</v>
      </c>
      <c r="D47" s="1">
        <v>8</v>
      </c>
      <c r="E47" s="129">
        <v>1299774</v>
      </c>
      <c r="F47" s="34" t="s">
        <v>17</v>
      </c>
      <c r="G47" s="34" t="s">
        <v>24</v>
      </c>
      <c r="H47" s="21" t="s">
        <v>14</v>
      </c>
      <c r="I47" s="34" t="s">
        <v>124</v>
      </c>
      <c r="J47" s="35">
        <v>43824</v>
      </c>
      <c r="K47" s="35"/>
      <c r="L47" s="22">
        <v>44271</v>
      </c>
      <c r="M47" s="23">
        <f t="shared" si="7"/>
        <v>1.2250000000000001</v>
      </c>
      <c r="N47" s="23">
        <f t="shared" si="8"/>
        <v>447.12500000000006</v>
      </c>
      <c r="O47" s="491"/>
      <c r="P47" s="491">
        <f t="shared" si="9"/>
        <v>14.700000000000001</v>
      </c>
      <c r="Q47" s="496">
        <v>400</v>
      </c>
      <c r="R47" s="497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8">
        <v>163</v>
      </c>
      <c r="AB47" s="498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8">
        <v>163</v>
      </c>
      <c r="AL47" s="498">
        <v>289</v>
      </c>
      <c r="AM47" s="498">
        <v>242</v>
      </c>
      <c r="AN47" s="498">
        <v>214</v>
      </c>
      <c r="AO47" s="498">
        <f>400-AN47</f>
        <v>186</v>
      </c>
      <c r="AP47" s="37">
        <v>320</v>
      </c>
      <c r="AQ47" s="37">
        <v>80</v>
      </c>
      <c r="AR47" s="37">
        <v>345</v>
      </c>
      <c r="AS47" s="498">
        <v>55</v>
      </c>
      <c r="AT47" s="37">
        <v>324</v>
      </c>
      <c r="AU47" s="37">
        <v>76</v>
      </c>
      <c r="AV47" s="497">
        <v>295</v>
      </c>
      <c r="AW47" s="37">
        <v>105</v>
      </c>
    </row>
    <row r="48" spans="1:52" ht="16" x14ac:dyDescent="0.2">
      <c r="A48" s="1">
        <f t="shared" si="10"/>
        <v>8</v>
      </c>
      <c r="B48" s="1"/>
      <c r="C48" s="322" t="s">
        <v>1850</v>
      </c>
      <c r="D48" s="1">
        <v>8</v>
      </c>
      <c r="E48" s="129">
        <v>1299774</v>
      </c>
      <c r="F48" s="34" t="s">
        <v>17</v>
      </c>
      <c r="G48" s="34" t="s">
        <v>24</v>
      </c>
      <c r="H48" s="21" t="s">
        <v>14</v>
      </c>
      <c r="I48" s="34" t="s">
        <v>121</v>
      </c>
      <c r="J48" s="35">
        <v>43824</v>
      </c>
      <c r="K48" s="35"/>
      <c r="L48" s="22">
        <v>44271</v>
      </c>
      <c r="M48" s="23">
        <f t="shared" si="7"/>
        <v>1.2250000000000001</v>
      </c>
      <c r="N48" s="23">
        <f t="shared" si="8"/>
        <v>447.12500000000006</v>
      </c>
      <c r="O48" s="491"/>
      <c r="P48" s="491">
        <f t="shared" si="9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</row>
    <row r="49" spans="1:49" ht="16" x14ac:dyDescent="0.2">
      <c r="A49" s="1">
        <f t="shared" si="10"/>
        <v>9</v>
      </c>
      <c r="B49" s="1"/>
      <c r="C49" s="322" t="s">
        <v>1851</v>
      </c>
      <c r="D49" s="40">
        <v>8</v>
      </c>
      <c r="E49" s="34">
        <v>1299774</v>
      </c>
      <c r="F49" s="34" t="s">
        <v>17</v>
      </c>
      <c r="G49" s="34" t="s">
        <v>24</v>
      </c>
      <c r="H49" s="21" t="s">
        <v>14</v>
      </c>
      <c r="I49" s="34" t="s">
        <v>118</v>
      </c>
      <c r="J49" s="35">
        <v>43824</v>
      </c>
      <c r="K49" s="35"/>
      <c r="L49" s="22">
        <v>44271</v>
      </c>
      <c r="M49" s="23">
        <f t="shared" si="7"/>
        <v>1.2250000000000001</v>
      </c>
      <c r="N49" s="23">
        <f t="shared" si="8"/>
        <v>447.12500000000006</v>
      </c>
      <c r="O49" s="491"/>
      <c r="P49" s="491">
        <f t="shared" si="9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</row>
    <row r="50" spans="1:49" ht="16" x14ac:dyDescent="0.2">
      <c r="A50" s="1">
        <f t="shared" si="10"/>
        <v>10</v>
      </c>
      <c r="B50" s="1"/>
      <c r="C50" s="322" t="s">
        <v>1852</v>
      </c>
      <c r="D50" s="40">
        <v>8</v>
      </c>
      <c r="E50" s="34">
        <v>1299774</v>
      </c>
      <c r="F50" s="34" t="s">
        <v>17</v>
      </c>
      <c r="G50" s="34" t="s">
        <v>24</v>
      </c>
      <c r="H50" s="21" t="s">
        <v>14</v>
      </c>
      <c r="I50" s="34" t="s">
        <v>111</v>
      </c>
      <c r="J50" s="35">
        <v>43824</v>
      </c>
      <c r="K50" s="35"/>
      <c r="L50" s="22">
        <v>44271</v>
      </c>
      <c r="M50" s="23">
        <f t="shared" si="7"/>
        <v>1.2250000000000001</v>
      </c>
      <c r="N50" s="23">
        <f t="shared" si="8"/>
        <v>447.12500000000006</v>
      </c>
      <c r="O50" s="491"/>
      <c r="P50" s="491">
        <f t="shared" si="9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</row>
    <row r="51" spans="1:49" ht="16" x14ac:dyDescent="0.2">
      <c r="A51" s="1">
        <f t="shared" si="10"/>
        <v>11</v>
      </c>
      <c r="B51" s="1"/>
      <c r="C51" s="322" t="s">
        <v>1853</v>
      </c>
      <c r="D51" s="40">
        <v>10</v>
      </c>
      <c r="E51" s="41">
        <v>1312798</v>
      </c>
      <c r="F51" s="42" t="s">
        <v>17</v>
      </c>
      <c r="G51" s="42" t="s">
        <v>40</v>
      </c>
      <c r="H51" s="21" t="s">
        <v>14</v>
      </c>
      <c r="I51" s="42" t="s">
        <v>115</v>
      </c>
      <c r="J51" s="43">
        <v>43789</v>
      </c>
      <c r="K51" s="43"/>
      <c r="L51" s="22">
        <v>44271</v>
      </c>
      <c r="M51" s="23">
        <f t="shared" si="7"/>
        <v>1.3222222222222222</v>
      </c>
      <c r="N51" s="23">
        <f t="shared" si="8"/>
        <v>482.61111111111109</v>
      </c>
      <c r="O51" s="491"/>
      <c r="P51" s="491">
        <f t="shared" si="9"/>
        <v>15.866666666666667</v>
      </c>
      <c r="Q51" s="499">
        <v>400</v>
      </c>
      <c r="R51" s="500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500">
        <v>342</v>
      </c>
      <c r="AW51" s="44">
        <v>56</v>
      </c>
    </row>
    <row r="52" spans="1:49" ht="16" x14ac:dyDescent="0.2">
      <c r="A52" s="1">
        <f t="shared" si="10"/>
        <v>12</v>
      </c>
      <c r="B52" s="1"/>
      <c r="C52" s="322" t="s">
        <v>1854</v>
      </c>
      <c r="D52" s="40">
        <v>10</v>
      </c>
      <c r="E52" s="41">
        <v>1312798</v>
      </c>
      <c r="F52" s="42" t="s">
        <v>17</v>
      </c>
      <c r="G52" s="42" t="s">
        <v>40</v>
      </c>
      <c r="H52" s="21" t="s">
        <v>14</v>
      </c>
      <c r="I52" s="42" t="s">
        <v>121</v>
      </c>
      <c r="J52" s="43">
        <v>43808</v>
      </c>
      <c r="K52" s="43"/>
      <c r="L52" s="22">
        <v>44271</v>
      </c>
      <c r="M52" s="23">
        <f t="shared" si="7"/>
        <v>1.2694444444444444</v>
      </c>
      <c r="N52" s="23">
        <f t="shared" si="8"/>
        <v>463.34722222222217</v>
      </c>
      <c r="O52" s="491"/>
      <c r="P52" s="491">
        <f t="shared" si="9"/>
        <v>15.233333333333333</v>
      </c>
      <c r="Q52" s="308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</row>
    <row r="53" spans="1:49" ht="16" x14ac:dyDescent="0.2">
      <c r="A53" s="1">
        <f t="shared" si="10"/>
        <v>13</v>
      </c>
      <c r="B53" s="1"/>
      <c r="C53" s="322" t="s">
        <v>1855</v>
      </c>
      <c r="D53" s="40">
        <v>11</v>
      </c>
      <c r="E53" s="51">
        <v>1343433</v>
      </c>
      <c r="F53" s="42" t="s">
        <v>15</v>
      </c>
      <c r="G53" s="42" t="s">
        <v>40</v>
      </c>
      <c r="H53" s="21" t="s">
        <v>14</v>
      </c>
      <c r="I53" s="42" t="s">
        <v>111</v>
      </c>
      <c r="J53" s="52">
        <v>43871</v>
      </c>
      <c r="K53" s="52"/>
      <c r="L53" s="22">
        <v>44271</v>
      </c>
      <c r="M53" s="23">
        <f t="shared" si="7"/>
        <v>1.1000000000000001</v>
      </c>
      <c r="N53" s="23">
        <f t="shared" si="8"/>
        <v>401.50000000000006</v>
      </c>
      <c r="O53" s="491"/>
      <c r="P53" s="491">
        <f t="shared" si="9"/>
        <v>13.200000000000001</v>
      </c>
      <c r="Q53" s="499">
        <v>400</v>
      </c>
      <c r="R53" s="500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500">
        <v>370</v>
      </c>
      <c r="AW53" s="44">
        <v>30</v>
      </c>
    </row>
    <row r="54" spans="1:49" ht="16" x14ac:dyDescent="0.2">
      <c r="A54" s="1">
        <f t="shared" si="10"/>
        <v>14</v>
      </c>
      <c r="B54" s="1"/>
      <c r="C54" s="322" t="s">
        <v>1856</v>
      </c>
      <c r="D54" s="53">
        <v>11</v>
      </c>
      <c r="E54" s="54">
        <v>1343433</v>
      </c>
      <c r="F54" s="55" t="s">
        <v>15</v>
      </c>
      <c r="G54" s="55" t="s">
        <v>40</v>
      </c>
      <c r="H54" s="21" t="s">
        <v>14</v>
      </c>
      <c r="I54" s="55" t="s">
        <v>124</v>
      </c>
      <c r="J54" s="56">
        <v>43811</v>
      </c>
      <c r="K54" s="56"/>
      <c r="L54" s="22">
        <v>44271</v>
      </c>
      <c r="M54" s="23">
        <f t="shared" si="7"/>
        <v>1.2611111111111111</v>
      </c>
      <c r="N54" s="23">
        <f t="shared" si="8"/>
        <v>460.30555555555554</v>
      </c>
      <c r="O54" s="491"/>
      <c r="P54" s="491">
        <f t="shared" si="9"/>
        <v>15.133333333333333</v>
      </c>
      <c r="Q54" s="501"/>
      <c r="R54" s="502"/>
      <c r="S54" s="502"/>
      <c r="T54" s="502"/>
      <c r="U54" s="502"/>
      <c r="V54" s="502"/>
      <c r="W54" s="502"/>
      <c r="X54" s="502"/>
      <c r="Y54" s="502"/>
      <c r="Z54" s="502"/>
      <c r="AA54" s="502"/>
      <c r="AB54" s="501"/>
      <c r="AC54" s="501"/>
      <c r="AD54" s="501"/>
      <c r="AE54" s="501"/>
      <c r="AF54" s="501"/>
      <c r="AG54" s="501"/>
      <c r="AH54" s="501"/>
      <c r="AI54" s="501"/>
      <c r="AJ54" s="501"/>
      <c r="AK54" s="501"/>
      <c r="AL54" s="501"/>
      <c r="AM54" s="501"/>
      <c r="AN54" s="501"/>
      <c r="AO54" s="501"/>
      <c r="AP54" s="501"/>
      <c r="AQ54" s="501"/>
      <c r="AR54" s="501"/>
      <c r="AS54" s="501"/>
      <c r="AT54" s="501"/>
      <c r="AU54" s="501"/>
      <c r="AV54" s="501"/>
      <c r="AW54" s="501"/>
    </row>
    <row r="55" spans="1:49" ht="16" x14ac:dyDescent="0.2">
      <c r="A55" s="1">
        <f t="shared" si="10"/>
        <v>15</v>
      </c>
      <c r="B55" s="1"/>
      <c r="C55" s="322" t="s">
        <v>1857</v>
      </c>
      <c r="D55" s="40">
        <v>3</v>
      </c>
      <c r="E55" s="65">
        <v>1198647</v>
      </c>
      <c r="F55" s="65" t="s">
        <v>17</v>
      </c>
      <c r="G55" s="65" t="s">
        <v>54</v>
      </c>
      <c r="H55" s="21" t="s">
        <v>14</v>
      </c>
      <c r="I55" s="65" t="s">
        <v>124</v>
      </c>
      <c r="J55" s="66">
        <v>43831</v>
      </c>
      <c r="K55" s="66"/>
      <c r="L55" s="22">
        <v>44271</v>
      </c>
      <c r="M55" s="23">
        <f t="shared" si="7"/>
        <v>1.2083333333333333</v>
      </c>
      <c r="N55" s="23">
        <f t="shared" si="8"/>
        <v>441.04166666666663</v>
      </c>
      <c r="O55" s="491"/>
      <c r="P55" s="491">
        <f t="shared" si="9"/>
        <v>14.5</v>
      </c>
      <c r="Q55" s="503">
        <v>400</v>
      </c>
      <c r="R55" s="504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5">
        <v>0</v>
      </c>
      <c r="AB55" s="505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5">
        <v>56</v>
      </c>
      <c r="AL55" s="505">
        <v>335</v>
      </c>
      <c r="AM55" s="505">
        <v>319</v>
      </c>
      <c r="AN55" s="505">
        <v>300</v>
      </c>
      <c r="AO55" s="505">
        <f>400-AN55</f>
        <v>100</v>
      </c>
      <c r="AP55" s="68">
        <v>350</v>
      </c>
      <c r="AQ55" s="68">
        <v>50</v>
      </c>
      <c r="AR55" s="68">
        <v>368</v>
      </c>
      <c r="AS55" s="505">
        <v>32</v>
      </c>
      <c r="AT55" s="68">
        <v>333</v>
      </c>
      <c r="AU55" s="68">
        <v>67</v>
      </c>
      <c r="AV55" s="504">
        <v>297</v>
      </c>
      <c r="AW55" s="68">
        <v>103</v>
      </c>
    </row>
    <row r="56" spans="1:49" ht="16" x14ac:dyDescent="0.2">
      <c r="A56" s="1">
        <f t="shared" si="10"/>
        <v>16</v>
      </c>
      <c r="B56" s="1"/>
      <c r="C56" s="322" t="s">
        <v>1858</v>
      </c>
      <c r="D56" s="40">
        <v>3</v>
      </c>
      <c r="E56" s="65">
        <v>1198647</v>
      </c>
      <c r="F56" s="65" t="s">
        <v>17</v>
      </c>
      <c r="G56" s="65" t="s">
        <v>54</v>
      </c>
      <c r="H56" s="21" t="s">
        <v>14</v>
      </c>
      <c r="I56" s="65" t="s">
        <v>115</v>
      </c>
      <c r="J56" s="66">
        <v>43831</v>
      </c>
      <c r="K56" s="66"/>
      <c r="L56" s="22">
        <v>44271</v>
      </c>
      <c r="M56" s="23">
        <f t="shared" si="7"/>
        <v>1.2083333333333333</v>
      </c>
      <c r="N56" s="23">
        <f t="shared" si="8"/>
        <v>441.04166666666663</v>
      </c>
      <c r="O56" s="491"/>
      <c r="P56" s="491">
        <f t="shared" si="9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</row>
    <row r="57" spans="1:49" ht="16" x14ac:dyDescent="0.2">
      <c r="A57" s="1">
        <f t="shared" si="10"/>
        <v>17</v>
      </c>
      <c r="B57" s="1"/>
      <c r="C57" s="322" t="s">
        <v>1859</v>
      </c>
      <c r="D57" s="40">
        <v>5</v>
      </c>
      <c r="E57" s="65">
        <v>1275960</v>
      </c>
      <c r="F57" s="65" t="s">
        <v>17</v>
      </c>
      <c r="G57" s="65" t="s">
        <v>54</v>
      </c>
      <c r="H57" s="21" t="s">
        <v>14</v>
      </c>
      <c r="I57" s="65" t="s">
        <v>124</v>
      </c>
      <c r="J57" s="66">
        <v>43831</v>
      </c>
      <c r="K57" s="66"/>
      <c r="L57" s="22">
        <v>44271</v>
      </c>
      <c r="M57" s="23">
        <f t="shared" si="7"/>
        <v>1.2083333333333333</v>
      </c>
      <c r="N57" s="23">
        <f t="shared" si="8"/>
        <v>441.04166666666663</v>
      </c>
      <c r="O57" s="491"/>
      <c r="P57" s="491">
        <f t="shared" si="9"/>
        <v>14.5</v>
      </c>
      <c r="Q57" s="503">
        <v>400</v>
      </c>
      <c r="R57" s="504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5">
        <v>148</v>
      </c>
      <c r="AB57" s="505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5">
        <v>214</v>
      </c>
      <c r="AL57" s="505">
        <v>257</v>
      </c>
      <c r="AM57" s="505">
        <v>178</v>
      </c>
      <c r="AN57" s="505">
        <v>100</v>
      </c>
      <c r="AO57" s="505">
        <v>300</v>
      </c>
      <c r="AP57" s="68">
        <v>271</v>
      </c>
      <c r="AQ57" s="68">
        <v>129</v>
      </c>
      <c r="AR57" s="68">
        <v>311</v>
      </c>
      <c r="AS57" s="505">
        <v>89</v>
      </c>
      <c r="AT57" s="68">
        <v>285</v>
      </c>
      <c r="AU57" s="68">
        <v>115</v>
      </c>
      <c r="AV57" s="504">
        <v>265</v>
      </c>
      <c r="AW57" s="68">
        <v>135</v>
      </c>
    </row>
    <row r="58" spans="1:49" ht="16" x14ac:dyDescent="0.2">
      <c r="A58" s="1">
        <f t="shared" si="10"/>
        <v>18</v>
      </c>
      <c r="B58" s="1"/>
      <c r="C58" s="322" t="s">
        <v>1860</v>
      </c>
      <c r="D58" s="40">
        <v>5</v>
      </c>
      <c r="E58" s="65">
        <v>1275960</v>
      </c>
      <c r="F58" s="65" t="s">
        <v>17</v>
      </c>
      <c r="G58" s="65" t="s">
        <v>54</v>
      </c>
      <c r="H58" s="21" t="s">
        <v>14</v>
      </c>
      <c r="I58" s="65" t="s">
        <v>121</v>
      </c>
      <c r="J58" s="66">
        <v>43831</v>
      </c>
      <c r="K58" s="66"/>
      <c r="L58" s="22">
        <v>44271</v>
      </c>
      <c r="M58" s="23">
        <f t="shared" si="7"/>
        <v>1.2083333333333333</v>
      </c>
      <c r="N58" s="23">
        <f t="shared" si="8"/>
        <v>441.04166666666663</v>
      </c>
      <c r="O58" s="491"/>
      <c r="P58" s="491">
        <f t="shared" si="9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</row>
    <row r="59" spans="1:49" ht="16" x14ac:dyDescent="0.2">
      <c r="A59" s="1">
        <f t="shared" si="10"/>
        <v>19</v>
      </c>
      <c r="B59" s="1"/>
      <c r="C59" s="322" t="s">
        <v>1861</v>
      </c>
      <c r="D59" s="40">
        <v>5</v>
      </c>
      <c r="E59" s="65">
        <v>1275960</v>
      </c>
      <c r="F59" s="65" t="s">
        <v>17</v>
      </c>
      <c r="G59" s="65" t="s">
        <v>54</v>
      </c>
      <c r="H59" s="21" t="s">
        <v>14</v>
      </c>
      <c r="I59" s="65" t="s">
        <v>111</v>
      </c>
      <c r="J59" s="66">
        <v>43832</v>
      </c>
      <c r="K59" s="66"/>
      <c r="L59" s="22">
        <v>44271</v>
      </c>
      <c r="M59" s="23">
        <f t="shared" si="7"/>
        <v>1.2055555555555555</v>
      </c>
      <c r="N59" s="23">
        <f t="shared" si="8"/>
        <v>440.02777777777777</v>
      </c>
      <c r="O59" s="491"/>
      <c r="P59" s="491">
        <f t="shared" si="9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</row>
    <row r="60" spans="1:49" ht="16" x14ac:dyDescent="0.2">
      <c r="A60" s="1">
        <f t="shared" si="10"/>
        <v>20</v>
      </c>
      <c r="B60" s="1"/>
      <c r="C60" s="322" t="s">
        <v>1862</v>
      </c>
      <c r="D60" s="40">
        <v>5</v>
      </c>
      <c r="E60" s="65">
        <v>1275960</v>
      </c>
      <c r="F60" s="65" t="s">
        <v>17</v>
      </c>
      <c r="G60" s="65" t="s">
        <v>54</v>
      </c>
      <c r="H60" s="21" t="s">
        <v>14</v>
      </c>
      <c r="I60" s="65" t="s">
        <v>118</v>
      </c>
      <c r="J60" s="66">
        <v>43832</v>
      </c>
      <c r="K60" s="66"/>
      <c r="L60" s="22">
        <v>44271</v>
      </c>
      <c r="M60" s="23">
        <f t="shared" si="7"/>
        <v>1.2055555555555555</v>
      </c>
      <c r="N60" s="23">
        <f t="shared" si="8"/>
        <v>440.02777777777777</v>
      </c>
      <c r="O60" s="491"/>
      <c r="P60" s="491">
        <f t="shared" si="9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</row>
    <row r="61" spans="1:49" ht="16" x14ac:dyDescent="0.2">
      <c r="A61" s="1">
        <f t="shared" si="10"/>
        <v>21</v>
      </c>
      <c r="B61" s="1"/>
      <c r="C61" s="322" t="s">
        <v>1863</v>
      </c>
      <c r="D61" s="40">
        <v>5</v>
      </c>
      <c r="E61" s="65">
        <v>1275960</v>
      </c>
      <c r="F61" s="65" t="s">
        <v>17</v>
      </c>
      <c r="G61" s="65" t="s">
        <v>54</v>
      </c>
      <c r="H61" s="21" t="s">
        <v>14</v>
      </c>
      <c r="I61" s="65" t="s">
        <v>115</v>
      </c>
      <c r="J61" s="66">
        <v>43832</v>
      </c>
      <c r="K61" s="66"/>
      <c r="L61" s="22">
        <v>44271</v>
      </c>
      <c r="M61" s="23">
        <f t="shared" si="7"/>
        <v>1.2055555555555555</v>
      </c>
      <c r="N61" s="23">
        <f t="shared" si="8"/>
        <v>440.02777777777777</v>
      </c>
      <c r="O61" s="491"/>
      <c r="P61" s="491">
        <f t="shared" si="9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</row>
    <row r="62" spans="1:49" ht="16" x14ac:dyDescent="0.2">
      <c r="A62" s="1">
        <f t="shared" si="10"/>
        <v>22</v>
      </c>
      <c r="B62" s="1"/>
      <c r="C62" s="322" t="s">
        <v>1864</v>
      </c>
      <c r="D62" s="40">
        <v>7</v>
      </c>
      <c r="E62" s="65">
        <v>1253158</v>
      </c>
      <c r="F62" s="65" t="s">
        <v>15</v>
      </c>
      <c r="G62" s="65" t="s">
        <v>54</v>
      </c>
      <c r="H62" s="21" t="s">
        <v>14</v>
      </c>
      <c r="I62" s="65" t="s">
        <v>124</v>
      </c>
      <c r="J62" s="66">
        <v>43832</v>
      </c>
      <c r="K62" s="66"/>
      <c r="L62" s="22">
        <v>44271</v>
      </c>
      <c r="M62" s="23">
        <f t="shared" si="7"/>
        <v>1.2055555555555555</v>
      </c>
      <c r="N62" s="23">
        <f t="shared" si="8"/>
        <v>440.02777777777777</v>
      </c>
      <c r="O62" s="491"/>
      <c r="P62" s="491">
        <f t="shared" si="9"/>
        <v>14.466666666666665</v>
      </c>
      <c r="Q62" s="503">
        <v>400</v>
      </c>
      <c r="R62" s="504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5">
        <v>72</v>
      </c>
      <c r="AB62" s="505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5">
        <v>94</v>
      </c>
      <c r="AL62" s="505">
        <v>350</v>
      </c>
      <c r="AM62" s="505">
        <v>331</v>
      </c>
      <c r="AN62" s="505">
        <v>301</v>
      </c>
      <c r="AO62" s="505">
        <v>99</v>
      </c>
      <c r="AP62" s="68">
        <v>363</v>
      </c>
      <c r="AQ62" s="68">
        <v>37</v>
      </c>
      <c r="AR62" s="68">
        <v>364</v>
      </c>
      <c r="AS62" s="505">
        <v>36</v>
      </c>
      <c r="AT62" s="68">
        <v>354</v>
      </c>
      <c r="AU62" s="68">
        <v>56</v>
      </c>
      <c r="AV62" s="504">
        <v>339</v>
      </c>
      <c r="AW62" s="68">
        <v>61</v>
      </c>
    </row>
    <row r="63" spans="1:49" ht="16" x14ac:dyDescent="0.2">
      <c r="A63" s="1">
        <f t="shared" si="10"/>
        <v>23</v>
      </c>
      <c r="B63" s="1"/>
      <c r="C63" s="322" t="s">
        <v>1865</v>
      </c>
      <c r="D63" s="40">
        <v>7</v>
      </c>
      <c r="E63" s="65">
        <v>1253158</v>
      </c>
      <c r="F63" s="65" t="s">
        <v>15</v>
      </c>
      <c r="G63" s="65" t="s">
        <v>54</v>
      </c>
      <c r="H63" s="21" t="s">
        <v>14</v>
      </c>
      <c r="I63" s="65" t="s">
        <v>121</v>
      </c>
      <c r="J63" s="66">
        <v>43832</v>
      </c>
      <c r="K63" s="66"/>
      <c r="L63" s="22">
        <v>44271</v>
      </c>
      <c r="M63" s="23">
        <f t="shared" si="7"/>
        <v>1.2055555555555555</v>
      </c>
      <c r="N63" s="23">
        <f t="shared" si="8"/>
        <v>440.02777777777777</v>
      </c>
      <c r="O63" s="491"/>
      <c r="P63" s="491">
        <f t="shared" si="9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506" t="s">
        <v>1866</v>
      </c>
      <c r="AM63" s="506"/>
      <c r="AN63" s="506"/>
      <c r="AO63" s="506"/>
      <c r="AP63" s="506"/>
      <c r="AQ63" s="506"/>
      <c r="AR63" s="506"/>
      <c r="AS63" s="506"/>
      <c r="AT63" s="506"/>
      <c r="AU63" s="506"/>
      <c r="AV63" s="506"/>
      <c r="AW63" s="506"/>
    </row>
    <row r="64" spans="1:49" ht="16" x14ac:dyDescent="0.2">
      <c r="A64" s="1">
        <f t="shared" si="10"/>
        <v>24</v>
      </c>
      <c r="B64" s="1"/>
      <c r="C64" s="322" t="s">
        <v>1867</v>
      </c>
      <c r="D64" s="40">
        <v>9</v>
      </c>
      <c r="E64" s="65">
        <v>1253152</v>
      </c>
      <c r="F64" s="65" t="s">
        <v>15</v>
      </c>
      <c r="G64" s="65" t="s">
        <v>54</v>
      </c>
      <c r="H64" s="21" t="s">
        <v>14</v>
      </c>
      <c r="I64" s="65" t="s">
        <v>124</v>
      </c>
      <c r="J64" s="66">
        <v>43831</v>
      </c>
      <c r="K64" s="66"/>
      <c r="L64" s="22">
        <v>44271</v>
      </c>
      <c r="M64" s="23">
        <f t="shared" si="7"/>
        <v>1.2083333333333333</v>
      </c>
      <c r="N64" s="23">
        <f t="shared" si="8"/>
        <v>441.04166666666663</v>
      </c>
      <c r="O64" s="491"/>
      <c r="P64" s="491">
        <f t="shared" si="9"/>
        <v>14.5</v>
      </c>
      <c r="Q64" s="503">
        <v>400</v>
      </c>
      <c r="R64" s="504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5">
        <v>140</v>
      </c>
      <c r="AB64" s="505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5">
        <v>203</v>
      </c>
      <c r="AL64" s="505">
        <v>258</v>
      </c>
      <c r="AM64" s="505">
        <v>222</v>
      </c>
      <c r="AN64" s="505">
        <v>159</v>
      </c>
      <c r="AO64" s="505">
        <f>400-AN64</f>
        <v>241</v>
      </c>
      <c r="AP64" s="68">
        <v>284</v>
      </c>
      <c r="AQ64" s="68">
        <v>116</v>
      </c>
      <c r="AR64" s="68">
        <v>317</v>
      </c>
      <c r="AS64" s="505">
        <v>83</v>
      </c>
      <c r="AT64" s="68">
        <v>278</v>
      </c>
      <c r="AU64" s="68">
        <v>122</v>
      </c>
      <c r="AV64" s="504">
        <v>246</v>
      </c>
      <c r="AW64" s="68">
        <v>154</v>
      </c>
    </row>
    <row r="65" spans="1:49" ht="16" x14ac:dyDescent="0.2">
      <c r="A65" s="1">
        <f t="shared" si="10"/>
        <v>25</v>
      </c>
      <c r="B65" s="1"/>
      <c r="C65" s="322" t="s">
        <v>1868</v>
      </c>
      <c r="D65" s="40">
        <v>9</v>
      </c>
      <c r="E65" s="65">
        <v>1253152</v>
      </c>
      <c r="F65" s="65" t="s">
        <v>15</v>
      </c>
      <c r="G65" s="65" t="s">
        <v>54</v>
      </c>
      <c r="H65" s="21" t="s">
        <v>14</v>
      </c>
      <c r="I65" s="65" t="s">
        <v>121</v>
      </c>
      <c r="J65" s="66">
        <v>43831</v>
      </c>
      <c r="K65" s="66"/>
      <c r="L65" s="22">
        <v>44271</v>
      </c>
      <c r="M65" s="23">
        <f t="shared" si="7"/>
        <v>1.2083333333333333</v>
      </c>
      <c r="N65" s="23">
        <f t="shared" si="8"/>
        <v>441.04166666666663</v>
      </c>
      <c r="O65" s="491"/>
      <c r="P65" s="491">
        <f t="shared" si="9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</row>
    <row r="66" spans="1:49" ht="16" x14ac:dyDescent="0.2">
      <c r="A66" s="1">
        <f t="shared" si="10"/>
        <v>26</v>
      </c>
      <c r="B66" s="1"/>
      <c r="C66" s="322" t="s">
        <v>1869</v>
      </c>
      <c r="D66" s="40">
        <v>9</v>
      </c>
      <c r="E66" s="65">
        <v>1253152</v>
      </c>
      <c r="F66" s="65" t="s">
        <v>15</v>
      </c>
      <c r="G66" s="65" t="s">
        <v>54</v>
      </c>
      <c r="H66" s="21" t="s">
        <v>14</v>
      </c>
      <c r="I66" s="65" t="s">
        <v>111</v>
      </c>
      <c r="J66" s="66">
        <v>43831</v>
      </c>
      <c r="K66" s="66"/>
      <c r="L66" s="22">
        <v>44271</v>
      </c>
      <c r="M66" s="23">
        <f t="shared" si="7"/>
        <v>1.2083333333333333</v>
      </c>
      <c r="N66" s="23">
        <f t="shared" si="8"/>
        <v>441.04166666666663</v>
      </c>
      <c r="O66" s="491"/>
      <c r="P66" s="491">
        <f t="shared" si="9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</row>
    <row r="67" spans="1:49" ht="16" x14ac:dyDescent="0.2">
      <c r="A67" s="1">
        <f t="shared" si="10"/>
        <v>27</v>
      </c>
      <c r="B67" s="1"/>
      <c r="C67" s="322" t="s">
        <v>1870</v>
      </c>
      <c r="D67" s="40">
        <v>9</v>
      </c>
      <c r="E67" s="71">
        <v>1253152</v>
      </c>
      <c r="F67" s="71" t="s">
        <v>15</v>
      </c>
      <c r="G67" s="71" t="s">
        <v>54</v>
      </c>
      <c r="H67" s="21" t="s">
        <v>14</v>
      </c>
      <c r="I67" s="71" t="s">
        <v>118</v>
      </c>
      <c r="J67" s="72">
        <v>43831</v>
      </c>
      <c r="K67" s="66"/>
      <c r="L67" s="22">
        <v>44271</v>
      </c>
      <c r="M67" s="23">
        <f t="shared" si="7"/>
        <v>1.2083333333333333</v>
      </c>
      <c r="N67" s="23">
        <f t="shared" si="8"/>
        <v>441.04166666666663</v>
      </c>
      <c r="O67" s="491"/>
      <c r="P67" s="491">
        <f t="shared" si="9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</row>
    <row r="68" spans="1:49" x14ac:dyDescent="0.2">
      <c r="N68" s="508" t="s">
        <v>1871</v>
      </c>
      <c r="O68" s="508"/>
      <c r="P68" s="509">
        <f>SUM(Q41:Q67)</f>
        <v>3600</v>
      </c>
      <c r="Q68" s="509">
        <f t="shared" ref="Q68:AU68" si="11">SUM(R41:R67)</f>
        <v>1444</v>
      </c>
      <c r="R68" s="509">
        <f t="shared" si="11"/>
        <v>633</v>
      </c>
      <c r="S68" s="509">
        <f t="shared" si="11"/>
        <v>3118</v>
      </c>
      <c r="T68" s="509">
        <f t="shared" si="11"/>
        <v>1012</v>
      </c>
      <c r="U68" s="509">
        <f t="shared" si="11"/>
        <v>3675</v>
      </c>
      <c r="V68" s="509">
        <f t="shared" si="11"/>
        <v>0</v>
      </c>
      <c r="W68" s="509">
        <f t="shared" si="11"/>
        <v>3238</v>
      </c>
      <c r="X68" s="509">
        <f t="shared" si="11"/>
        <v>0</v>
      </c>
      <c r="Y68" s="509">
        <f t="shared" si="11"/>
        <v>2849</v>
      </c>
      <c r="Z68" s="509">
        <f t="shared" si="11"/>
        <v>804</v>
      </c>
      <c r="AA68" s="509">
        <f t="shared" si="11"/>
        <v>2745</v>
      </c>
      <c r="AB68" s="509">
        <f t="shared" si="11"/>
        <v>0</v>
      </c>
      <c r="AC68" s="509">
        <f t="shared" si="11"/>
        <v>2541</v>
      </c>
      <c r="AD68" s="509">
        <f t="shared" si="11"/>
        <v>0</v>
      </c>
      <c r="AE68" s="509">
        <f t="shared" si="11"/>
        <v>2224</v>
      </c>
      <c r="AF68" s="509">
        <f t="shared" si="11"/>
        <v>1376</v>
      </c>
      <c r="AG68" s="509">
        <f t="shared" si="11"/>
        <v>2963</v>
      </c>
      <c r="AH68" s="509">
        <f t="shared" si="11"/>
        <v>0</v>
      </c>
      <c r="AI68" s="509">
        <f t="shared" si="11"/>
        <v>2486</v>
      </c>
      <c r="AJ68" s="509">
        <f t="shared" si="11"/>
        <v>1114</v>
      </c>
      <c r="AK68" s="509">
        <f t="shared" si="11"/>
        <v>2842</v>
      </c>
      <c r="AL68" s="509">
        <f t="shared" si="11"/>
        <v>2554</v>
      </c>
      <c r="AM68" s="509">
        <f t="shared" si="11"/>
        <v>2254</v>
      </c>
      <c r="AN68" s="509">
        <f t="shared" si="11"/>
        <v>1346</v>
      </c>
      <c r="AO68" s="509">
        <f t="shared" si="11"/>
        <v>3008</v>
      </c>
      <c r="AP68" s="509">
        <f t="shared" si="11"/>
        <v>592</v>
      </c>
      <c r="AQ68" s="509">
        <f t="shared" si="11"/>
        <v>3134</v>
      </c>
      <c r="AR68" s="509">
        <f t="shared" si="11"/>
        <v>466</v>
      </c>
      <c r="AS68" s="509">
        <f t="shared" si="11"/>
        <v>2957</v>
      </c>
      <c r="AT68" s="509">
        <f t="shared" si="11"/>
        <v>650</v>
      </c>
      <c r="AU68" s="509">
        <f t="shared" si="11"/>
        <v>2727</v>
      </c>
      <c r="AV68" s="523">
        <f>SUM(AV41:AV67)</f>
        <v>2727</v>
      </c>
      <c r="AW68" s="507">
        <f>SUM(AW41:AW67)</f>
        <v>871</v>
      </c>
    </row>
    <row r="69" spans="1:49" x14ac:dyDescent="0.2">
      <c r="A69" s="1"/>
      <c r="B69" s="1"/>
      <c r="C69" s="1"/>
      <c r="D69" s="1"/>
    </row>
    <row r="73" spans="1:49" ht="16" x14ac:dyDescent="0.2">
      <c r="P73" s="461" t="s">
        <v>1872</v>
      </c>
    </row>
    <row r="74" spans="1:49" ht="16" x14ac:dyDescent="0.2">
      <c r="P74" s="462" t="s">
        <v>1873</v>
      </c>
      <c r="Q74" s="482" t="s">
        <v>1874</v>
      </c>
      <c r="R74" s="482" t="s">
        <v>1875</v>
      </c>
      <c r="S74" s="482" t="s">
        <v>1876</v>
      </c>
      <c r="T74" s="482" t="s">
        <v>1877</v>
      </c>
      <c r="U74" s="482" t="s">
        <v>1878</v>
      </c>
      <c r="V74" s="482" t="s">
        <v>1879</v>
      </c>
      <c r="W74" s="482" t="s">
        <v>1880</v>
      </c>
      <c r="X74" s="482" t="s">
        <v>1881</v>
      </c>
      <c r="Y74" s="482" t="s">
        <v>1882</v>
      </c>
      <c r="Z74" s="482" t="s">
        <v>1883</v>
      </c>
      <c r="AA74" s="482" t="s">
        <v>1884</v>
      </c>
      <c r="AB74" s="482" t="s">
        <v>1885</v>
      </c>
      <c r="AC74" s="482" t="s">
        <v>1886</v>
      </c>
      <c r="AD74" s="482" t="s">
        <v>1887</v>
      </c>
      <c r="AE74" s="482" t="s">
        <v>1888</v>
      </c>
      <c r="AF74" s="482" t="s">
        <v>1889</v>
      </c>
      <c r="AG74" s="482" t="s">
        <v>1890</v>
      </c>
      <c r="AH74" s="482" t="s">
        <v>1891</v>
      </c>
      <c r="AI74" s="482" t="s">
        <v>1892</v>
      </c>
      <c r="AJ74" s="482" t="s">
        <v>1893</v>
      </c>
      <c r="AK74" s="482" t="s">
        <v>1894</v>
      </c>
      <c r="AL74" s="482" t="s">
        <v>1895</v>
      </c>
      <c r="AM74" s="482" t="s">
        <v>1896</v>
      </c>
      <c r="AN74" s="482" t="s">
        <v>1897</v>
      </c>
      <c r="AO74" s="483" t="s">
        <v>1898</v>
      </c>
    </row>
    <row r="75" spans="1:49" ht="16" x14ac:dyDescent="0.2">
      <c r="P75" s="511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1"/>
    </row>
    <row r="76" spans="1:49" ht="16" x14ac:dyDescent="0.2">
      <c r="P76" s="512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1"/>
    </row>
    <row r="77" spans="1:49" ht="16" x14ac:dyDescent="0.2">
      <c r="P77" s="513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1"/>
    </row>
    <row r="78" spans="1:49" ht="16" x14ac:dyDescent="0.2">
      <c r="P78" s="514">
        <v>1312798</v>
      </c>
      <c r="Q78" s="1">
        <f>165/2</f>
        <v>82.5</v>
      </c>
      <c r="R78">
        <f>32/2</f>
        <v>16</v>
      </c>
      <c r="S78">
        <f>94/2</f>
        <v>47</v>
      </c>
      <c r="AO78" s="521"/>
    </row>
    <row r="79" spans="1:49" ht="16" x14ac:dyDescent="0.2">
      <c r="P79" s="515">
        <v>1343433</v>
      </c>
      <c r="Q79" s="1">
        <f>44/2</f>
        <v>22</v>
      </c>
      <c r="R79">
        <f>88/2</f>
        <v>44</v>
      </c>
      <c r="S79">
        <f>64</f>
        <v>64</v>
      </c>
      <c r="AO79" s="521"/>
    </row>
    <row r="80" spans="1:49" ht="16" x14ac:dyDescent="0.2">
      <c r="P80" s="516">
        <v>1198647</v>
      </c>
      <c r="Q80" s="1">
        <f>174/2</f>
        <v>87</v>
      </c>
      <c r="R80">
        <f>74/2</f>
        <v>37</v>
      </c>
      <c r="S80">
        <f>104/2</f>
        <v>52</v>
      </c>
      <c r="AO80" s="521"/>
    </row>
    <row r="81" spans="16:41" ht="16" x14ac:dyDescent="0.2">
      <c r="P81" s="516">
        <v>1275960</v>
      </c>
      <c r="Q81" s="1">
        <f>247/5</f>
        <v>49.4</v>
      </c>
      <c r="R81">
        <f>85/5</f>
        <v>17</v>
      </c>
      <c r="S81">
        <f>148/5</f>
        <v>29.6</v>
      </c>
      <c r="AO81" s="521"/>
    </row>
    <row r="82" spans="16:41" ht="16" x14ac:dyDescent="0.2">
      <c r="P82" s="516">
        <v>1253158</v>
      </c>
      <c r="Q82" s="1">
        <f>84/2</f>
        <v>42</v>
      </c>
      <c r="R82">
        <f>110/2</f>
        <v>55</v>
      </c>
      <c r="S82">
        <f>37/2</f>
        <v>18.5</v>
      </c>
      <c r="AO82" s="521"/>
    </row>
    <row r="83" spans="16:41" ht="16" x14ac:dyDescent="0.2">
      <c r="P83" s="517">
        <v>1253152</v>
      </c>
      <c r="Q83" s="518">
        <f>236/4</f>
        <v>59</v>
      </c>
      <c r="R83" s="519">
        <f>78/4</f>
        <v>19.5</v>
      </c>
      <c r="S83" s="519">
        <f>162/4</f>
        <v>40.5</v>
      </c>
      <c r="T83" s="519"/>
      <c r="U83" s="519"/>
      <c r="V83" s="519"/>
      <c r="W83" s="519"/>
      <c r="X83" s="519"/>
      <c r="Y83" s="519"/>
      <c r="Z83" s="519"/>
      <c r="AA83" s="519"/>
      <c r="AB83" s="519"/>
      <c r="AC83" s="519"/>
      <c r="AD83" s="519"/>
      <c r="AE83" s="519"/>
      <c r="AF83" s="519"/>
      <c r="AG83" s="519"/>
      <c r="AH83" s="519"/>
      <c r="AI83" s="519"/>
      <c r="AJ83" s="519"/>
      <c r="AK83" s="519"/>
      <c r="AL83" s="519"/>
      <c r="AM83" s="519"/>
      <c r="AN83" s="519"/>
      <c r="AO83" s="522"/>
    </row>
    <row r="85" spans="16:41" ht="16" x14ac:dyDescent="0.2">
      <c r="P85" s="461" t="s">
        <v>1899</v>
      </c>
    </row>
    <row r="86" spans="16:41" ht="16" x14ac:dyDescent="0.2">
      <c r="P86" s="520" t="s">
        <v>64</v>
      </c>
      <c r="Q86" s="482" t="s">
        <v>1874</v>
      </c>
      <c r="R86" s="482" t="s">
        <v>1875</v>
      </c>
      <c r="S86" s="482" t="s">
        <v>1876</v>
      </c>
      <c r="T86" s="482" t="s">
        <v>1877</v>
      </c>
      <c r="U86" s="482" t="s">
        <v>1878</v>
      </c>
      <c r="V86" s="482" t="s">
        <v>1879</v>
      </c>
      <c r="W86" s="482" t="s">
        <v>1880</v>
      </c>
      <c r="X86" s="482" t="s">
        <v>1881</v>
      </c>
      <c r="Y86" s="482" t="s">
        <v>1882</v>
      </c>
      <c r="Z86" s="482" t="s">
        <v>1883</v>
      </c>
      <c r="AA86" s="482" t="s">
        <v>1884</v>
      </c>
      <c r="AB86" s="482" t="s">
        <v>1885</v>
      </c>
      <c r="AC86" s="482" t="s">
        <v>1886</v>
      </c>
      <c r="AD86" s="482" t="s">
        <v>1887</v>
      </c>
      <c r="AE86" s="482" t="s">
        <v>1888</v>
      </c>
      <c r="AF86" s="482" t="s">
        <v>1889</v>
      </c>
      <c r="AG86" s="482" t="s">
        <v>1890</v>
      </c>
      <c r="AH86" s="482" t="s">
        <v>1891</v>
      </c>
      <c r="AI86" s="482" t="s">
        <v>1892</v>
      </c>
      <c r="AJ86" s="482" t="s">
        <v>1893</v>
      </c>
      <c r="AK86" s="482" t="s">
        <v>1894</v>
      </c>
      <c r="AL86" s="482" t="s">
        <v>1895</v>
      </c>
      <c r="AM86" s="482" t="s">
        <v>1896</v>
      </c>
      <c r="AN86" s="482" t="s">
        <v>1897</v>
      </c>
      <c r="AO86" s="483" t="s">
        <v>1898</v>
      </c>
    </row>
    <row r="87" spans="16:41" ht="16" x14ac:dyDescent="0.2">
      <c r="P87" s="512" t="s">
        <v>24</v>
      </c>
      <c r="Q87">
        <f>(Q75+Q76+Q77)/3</f>
        <v>48.638888888888893</v>
      </c>
      <c r="AO87" s="521"/>
    </row>
    <row r="88" spans="16:41" x14ac:dyDescent="0.2">
      <c r="P88" s="524" t="s">
        <v>40</v>
      </c>
      <c r="AO88" s="521"/>
    </row>
    <row r="89" spans="16:41" ht="16" x14ac:dyDescent="0.2">
      <c r="P89" s="517" t="s">
        <v>54</v>
      </c>
      <c r="Q89" s="519"/>
      <c r="R89" s="519"/>
      <c r="S89" s="519"/>
      <c r="T89" s="519"/>
      <c r="U89" s="519"/>
      <c r="V89" s="519"/>
      <c r="W89" s="519"/>
      <c r="X89" s="519"/>
      <c r="Y89" s="519"/>
      <c r="Z89" s="519"/>
      <c r="AA89" s="519"/>
      <c r="AB89" s="519"/>
      <c r="AC89" s="519"/>
      <c r="AD89" s="519"/>
      <c r="AE89" s="519"/>
      <c r="AF89" s="519"/>
      <c r="AG89" s="519"/>
      <c r="AH89" s="519"/>
      <c r="AI89" s="519"/>
      <c r="AJ89" s="519"/>
      <c r="AK89" s="519"/>
      <c r="AL89" s="519"/>
      <c r="AM89" s="519"/>
      <c r="AN89" s="519"/>
      <c r="AO89" s="522"/>
    </row>
  </sheetData>
  <pageMargins left="0.7" right="0.7" top="0.75" bottom="0.75" header="0.3" footer="0.3"/>
  <pageSetup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topLeftCell="A13" workbookViewId="0">
      <selection activeCell="A23" sqref="A23"/>
    </sheetView>
  </sheetViews>
  <sheetFormatPr baseColWidth="10" defaultColWidth="8.83203125" defaultRowHeight="15" x14ac:dyDescent="0.2"/>
  <cols>
    <col min="1" max="1" width="22.5" customWidth="1"/>
    <col min="2" max="2" width="17.83203125" customWidth="1"/>
    <col min="3" max="3" width="18" customWidth="1"/>
    <col min="4" max="4" width="17.1640625" customWidth="1"/>
    <col min="5" max="6" width="12.1640625" customWidth="1"/>
    <col min="8" max="8" width="28.5" customWidth="1"/>
    <col min="9" max="12" width="22.6640625" customWidth="1"/>
    <col min="13" max="13" width="11.6640625" customWidth="1"/>
    <col min="15" max="15" width="24.33203125" customWidth="1"/>
    <col min="16" max="16" width="18" customWidth="1"/>
    <col min="17" max="17" width="26.1640625" customWidth="1"/>
    <col min="18" max="18" width="28.33203125" customWidth="1"/>
    <col min="19" max="44" width="20.5" customWidth="1"/>
    <col min="45" max="47" width="31" customWidth="1"/>
    <col min="48" max="48" width="32" bestFit="1" customWidth="1"/>
    <col min="49" max="49" width="11.1640625" customWidth="1"/>
  </cols>
  <sheetData>
    <row r="1" spans="1:50" ht="16" x14ac:dyDescent="0.2">
      <c r="A1" s="14" t="s">
        <v>1900</v>
      </c>
      <c r="B1" s="14" t="s">
        <v>1753</v>
      </c>
      <c r="C1" s="119" t="s">
        <v>60</v>
      </c>
      <c r="D1" s="317" t="s">
        <v>61</v>
      </c>
      <c r="E1" s="533" t="s">
        <v>63</v>
      </c>
      <c r="F1" s="533" t="s">
        <v>64</v>
      </c>
      <c r="G1" s="533" t="s">
        <v>65</v>
      </c>
      <c r="H1" s="644" t="s">
        <v>1901</v>
      </c>
      <c r="I1" s="533" t="s">
        <v>66</v>
      </c>
      <c r="J1" s="533" t="s">
        <v>1902</v>
      </c>
      <c r="K1" s="533" t="s">
        <v>1903</v>
      </c>
      <c r="L1" s="533" t="s">
        <v>1810</v>
      </c>
      <c r="M1" s="320" t="s">
        <v>67</v>
      </c>
      <c r="N1" s="320" t="s">
        <v>68</v>
      </c>
      <c r="O1" s="320" t="s">
        <v>69</v>
      </c>
      <c r="P1" s="534" t="s">
        <v>72</v>
      </c>
      <c r="Q1" s="159" t="s">
        <v>1904</v>
      </c>
      <c r="R1" s="159" t="s">
        <v>1905</v>
      </c>
      <c r="S1" s="14" t="s">
        <v>1906</v>
      </c>
      <c r="T1" s="14" t="s">
        <v>1907</v>
      </c>
      <c r="U1" s="14" t="s">
        <v>1908</v>
      </c>
      <c r="V1" s="14" t="s">
        <v>1909</v>
      </c>
      <c r="W1" s="14" t="s">
        <v>1910</v>
      </c>
      <c r="X1" s="14" t="s">
        <v>1911</v>
      </c>
      <c r="Y1" s="14" t="s">
        <v>1912</v>
      </c>
      <c r="Z1" s="14" t="s">
        <v>1913</v>
      </c>
      <c r="AA1" s="14" t="s">
        <v>1914</v>
      </c>
      <c r="AB1" s="14" t="s">
        <v>1915</v>
      </c>
      <c r="AC1" s="14" t="s">
        <v>1916</v>
      </c>
      <c r="AD1" s="14" t="s">
        <v>1917</v>
      </c>
      <c r="AE1" s="14" t="s">
        <v>1918</v>
      </c>
      <c r="AF1" s="14" t="s">
        <v>1919</v>
      </c>
      <c r="AG1" s="14" t="s">
        <v>1920</v>
      </c>
      <c r="AH1" s="14" t="s">
        <v>1921</v>
      </c>
      <c r="AI1" s="14" t="s">
        <v>1922</v>
      </c>
      <c r="AJ1" s="14" t="s">
        <v>1923</v>
      </c>
      <c r="AK1" s="17" t="s">
        <v>1924</v>
      </c>
      <c r="AL1" s="17" t="s">
        <v>1925</v>
      </c>
      <c r="AM1" s="17" t="s">
        <v>1926</v>
      </c>
      <c r="AN1" s="17" t="s">
        <v>1927</v>
      </c>
      <c r="AO1" s="17" t="s">
        <v>1928</v>
      </c>
      <c r="AP1" s="17" t="s">
        <v>1929</v>
      </c>
      <c r="AQ1" s="17" t="s">
        <v>1930</v>
      </c>
      <c r="AR1" s="17" t="s">
        <v>1931</v>
      </c>
      <c r="AS1" s="17" t="s">
        <v>1932</v>
      </c>
      <c r="AT1" s="17" t="s">
        <v>1933</v>
      </c>
      <c r="AU1" s="17" t="s">
        <v>1934</v>
      </c>
      <c r="AV1" s="347" t="s">
        <v>70</v>
      </c>
    </row>
    <row r="2" spans="1:50" s="860" customFormat="1" ht="16" x14ac:dyDescent="0.2">
      <c r="A2" s="850">
        <v>1</v>
      </c>
      <c r="B2" s="851" t="s">
        <v>168</v>
      </c>
      <c r="C2" s="672" t="s">
        <v>169</v>
      </c>
      <c r="D2" s="850" t="s">
        <v>170</v>
      </c>
      <c r="E2" s="852" t="s">
        <v>17</v>
      </c>
      <c r="F2" s="852" t="s">
        <v>171</v>
      </c>
      <c r="G2" s="852" t="s">
        <v>121</v>
      </c>
      <c r="H2" s="852">
        <v>1362659</v>
      </c>
      <c r="I2" s="853">
        <v>43927</v>
      </c>
      <c r="J2" s="858">
        <v>44298</v>
      </c>
      <c r="K2" s="854">
        <f>12*YEARFRAC(J2,I2)</f>
        <v>12.2</v>
      </c>
      <c r="L2" s="89">
        <v>44425</v>
      </c>
      <c r="M2" s="854">
        <f>YEARFRAC(I2,L2)</f>
        <v>1.3638888888888889</v>
      </c>
      <c r="N2" s="852">
        <f>M2*365</f>
        <v>497.81944444444446</v>
      </c>
      <c r="O2" s="852">
        <f t="shared" ref="O2:O18" si="0">N2/30</f>
        <v>16.593981481481482</v>
      </c>
      <c r="P2" s="847" t="s">
        <v>172</v>
      </c>
      <c r="Q2" s="855">
        <v>204</v>
      </c>
      <c r="R2" s="856">
        <v>171</v>
      </c>
      <c r="S2" s="856">
        <v>28</v>
      </c>
      <c r="T2" s="855">
        <v>29</v>
      </c>
      <c r="U2" s="856">
        <v>29</v>
      </c>
      <c r="V2" s="855">
        <v>30</v>
      </c>
      <c r="W2" s="856">
        <v>34</v>
      </c>
      <c r="X2" s="856">
        <v>38</v>
      </c>
      <c r="Y2" s="855">
        <v>37</v>
      </c>
      <c r="Z2" s="857">
        <v>38</v>
      </c>
      <c r="AA2" s="855">
        <v>38</v>
      </c>
      <c r="AB2" s="856">
        <v>38</v>
      </c>
      <c r="AC2" s="856">
        <v>38</v>
      </c>
      <c r="AD2" s="855">
        <v>38</v>
      </c>
      <c r="AE2" s="855">
        <v>39</v>
      </c>
      <c r="AF2" s="855">
        <v>39</v>
      </c>
      <c r="AG2" s="855">
        <v>41</v>
      </c>
      <c r="AH2" s="855">
        <v>41</v>
      </c>
      <c r="AI2" s="855">
        <v>42</v>
      </c>
      <c r="AJ2" s="855">
        <v>43</v>
      </c>
      <c r="AK2" s="855">
        <v>43</v>
      </c>
      <c r="AL2" s="855">
        <v>43</v>
      </c>
      <c r="AM2" s="855">
        <v>43</v>
      </c>
      <c r="AN2" s="855">
        <v>44</v>
      </c>
      <c r="AO2" s="855">
        <v>44</v>
      </c>
      <c r="AP2" s="855">
        <v>45</v>
      </c>
      <c r="AQ2" s="855">
        <v>45</v>
      </c>
      <c r="AR2" s="855">
        <v>45</v>
      </c>
      <c r="AS2" s="856"/>
      <c r="AT2" s="856">
        <v>53</v>
      </c>
      <c r="AU2" s="855">
        <v>52</v>
      </c>
      <c r="AV2" s="858">
        <v>44298</v>
      </c>
      <c r="AW2" s="859"/>
      <c r="AX2" s="859"/>
    </row>
    <row r="3" spans="1:50" s="860" customFormat="1" ht="16" x14ac:dyDescent="0.2">
      <c r="A3" s="850">
        <f>1+A2</f>
        <v>2</v>
      </c>
      <c r="B3" s="851" t="s">
        <v>173</v>
      </c>
      <c r="C3" s="672" t="s">
        <v>174</v>
      </c>
      <c r="D3" s="850" t="s">
        <v>170</v>
      </c>
      <c r="E3" s="852" t="s">
        <v>17</v>
      </c>
      <c r="F3" s="852" t="s">
        <v>171</v>
      </c>
      <c r="G3" s="852" t="s">
        <v>111</v>
      </c>
      <c r="H3" s="852">
        <v>1362659</v>
      </c>
      <c r="I3" s="853">
        <v>43927</v>
      </c>
      <c r="J3" s="858">
        <v>44298</v>
      </c>
      <c r="K3" s="854">
        <f t="shared" ref="K3:K30" si="1">12*YEARFRAC(J3,I3)</f>
        <v>12.2</v>
      </c>
      <c r="L3" s="89">
        <v>44425</v>
      </c>
      <c r="M3" s="854">
        <f t="shared" ref="M3:M30" si="2">YEARFRAC(I3,L3)</f>
        <v>1.3638888888888889</v>
      </c>
      <c r="N3" s="852">
        <f t="shared" ref="N3:N30" si="3">M3*365</f>
        <v>497.81944444444446</v>
      </c>
      <c r="O3" s="852">
        <f t="shared" si="0"/>
        <v>16.593981481481482</v>
      </c>
      <c r="P3" s="847" t="s">
        <v>172</v>
      </c>
      <c r="Q3" s="855">
        <v>183</v>
      </c>
      <c r="R3" s="856">
        <v>163</v>
      </c>
      <c r="S3" s="856">
        <v>26</v>
      </c>
      <c r="T3" s="855">
        <v>27</v>
      </c>
      <c r="U3" s="856">
        <v>30</v>
      </c>
      <c r="V3" s="855">
        <v>32</v>
      </c>
      <c r="W3" s="856">
        <v>33</v>
      </c>
      <c r="X3" s="856">
        <v>35</v>
      </c>
      <c r="Y3" s="855">
        <v>35</v>
      </c>
      <c r="Z3" s="857">
        <v>37</v>
      </c>
      <c r="AA3" s="855">
        <v>38</v>
      </c>
      <c r="AB3" s="856">
        <v>40</v>
      </c>
      <c r="AC3" s="856">
        <v>41</v>
      </c>
      <c r="AD3" s="855">
        <v>43</v>
      </c>
      <c r="AE3" s="855">
        <v>43</v>
      </c>
      <c r="AF3" s="855">
        <v>45</v>
      </c>
      <c r="AG3" s="855">
        <v>45</v>
      </c>
      <c r="AH3" s="855">
        <v>46</v>
      </c>
      <c r="AI3" s="855">
        <v>48</v>
      </c>
      <c r="AJ3" s="855">
        <v>49</v>
      </c>
      <c r="AK3" s="855">
        <v>50</v>
      </c>
      <c r="AL3" s="855">
        <v>51</v>
      </c>
      <c r="AM3" s="855">
        <v>51</v>
      </c>
      <c r="AN3" s="855">
        <v>52</v>
      </c>
      <c r="AO3" s="855">
        <v>52</v>
      </c>
      <c r="AP3" s="855">
        <v>51</v>
      </c>
      <c r="AQ3" s="855">
        <v>50</v>
      </c>
      <c r="AR3" s="855">
        <v>51</v>
      </c>
      <c r="AS3" s="861"/>
      <c r="AT3" s="861">
        <v>58</v>
      </c>
      <c r="AU3" s="855">
        <v>57</v>
      </c>
      <c r="AV3" s="858">
        <v>44298</v>
      </c>
    </row>
    <row r="4" spans="1:50" s="1288" customFormat="1" ht="16" x14ac:dyDescent="0.2">
      <c r="A4" s="1176">
        <f t="shared" ref="A4:A30" si="4">1+A3</f>
        <v>3</v>
      </c>
      <c r="B4" s="659"/>
      <c r="C4" s="985" t="s">
        <v>175</v>
      </c>
      <c r="D4" s="1282" t="s">
        <v>170</v>
      </c>
      <c r="E4" s="1282" t="s">
        <v>17</v>
      </c>
      <c r="F4" s="1282" t="s">
        <v>171</v>
      </c>
      <c r="G4" s="1282" t="s">
        <v>124</v>
      </c>
      <c r="H4" s="1282" t="s">
        <v>176</v>
      </c>
      <c r="I4" s="984">
        <v>43950</v>
      </c>
      <c r="J4" s="1283">
        <v>44298</v>
      </c>
      <c r="K4" s="1178">
        <f t="shared" si="1"/>
        <v>11.433333333333334</v>
      </c>
      <c r="L4" s="660">
        <v>44425</v>
      </c>
      <c r="M4" s="1178">
        <f t="shared" si="2"/>
        <v>1.3</v>
      </c>
      <c r="N4" s="1176">
        <f t="shared" si="3"/>
        <v>474.5</v>
      </c>
      <c r="O4" s="1282">
        <f t="shared" ref="O4" si="5">N4/30</f>
        <v>15.816666666666666</v>
      </c>
      <c r="P4" s="1176" t="s">
        <v>172</v>
      </c>
      <c r="Q4" s="1284">
        <v>168</v>
      </c>
      <c r="R4" s="1285">
        <v>142</v>
      </c>
      <c r="S4" s="1285">
        <v>27</v>
      </c>
      <c r="T4" s="1284">
        <v>29</v>
      </c>
      <c r="U4" s="1285">
        <v>31</v>
      </c>
      <c r="V4" s="1284">
        <v>33</v>
      </c>
      <c r="W4" s="1285">
        <v>34</v>
      </c>
      <c r="X4" s="1285">
        <v>34</v>
      </c>
      <c r="Y4" s="1284">
        <v>39</v>
      </c>
      <c r="Z4" s="1286">
        <v>37</v>
      </c>
      <c r="AA4" s="1284">
        <v>38</v>
      </c>
      <c r="AB4" s="1285">
        <v>39</v>
      </c>
      <c r="AC4" s="1285" t="s">
        <v>177</v>
      </c>
      <c r="AD4" s="1284" t="s">
        <v>177</v>
      </c>
      <c r="AE4" s="1284" t="s">
        <v>177</v>
      </c>
      <c r="AF4" s="1284" t="s">
        <v>177</v>
      </c>
      <c r="AG4" s="1284" t="s">
        <v>177</v>
      </c>
      <c r="AH4" s="1284" t="s">
        <v>177</v>
      </c>
      <c r="AI4" s="1284" t="s">
        <v>177</v>
      </c>
      <c r="AJ4" s="1284" t="s">
        <v>177</v>
      </c>
      <c r="AK4" s="1284" t="s">
        <v>177</v>
      </c>
      <c r="AL4" s="1176"/>
      <c r="AM4" s="1176"/>
      <c r="AN4" s="1176"/>
      <c r="AO4" s="1176"/>
      <c r="AP4" s="1176"/>
      <c r="AQ4" s="1176"/>
      <c r="AR4" s="1176"/>
      <c r="AS4" s="1284"/>
      <c r="AT4" s="1284">
        <v>54</v>
      </c>
      <c r="AU4" s="1287"/>
      <c r="AV4" s="1283">
        <v>44298</v>
      </c>
    </row>
    <row r="5" spans="1:50" s="860" customFormat="1" ht="16" x14ac:dyDescent="0.2">
      <c r="A5" s="850">
        <f t="shared" si="4"/>
        <v>4</v>
      </c>
      <c r="B5" s="866" t="s">
        <v>178</v>
      </c>
      <c r="C5" s="672" t="s">
        <v>179</v>
      </c>
      <c r="D5" s="850" t="s">
        <v>170</v>
      </c>
      <c r="E5" s="852" t="s">
        <v>17</v>
      </c>
      <c r="F5" s="852" t="s">
        <v>171</v>
      </c>
      <c r="G5" s="852" t="s">
        <v>118</v>
      </c>
      <c r="H5" s="852" t="s">
        <v>176</v>
      </c>
      <c r="I5" s="853">
        <v>43927</v>
      </c>
      <c r="J5" s="858">
        <v>44298</v>
      </c>
      <c r="K5" s="854">
        <f t="shared" si="1"/>
        <v>12.2</v>
      </c>
      <c r="L5" s="89">
        <v>44425</v>
      </c>
      <c r="M5" s="854">
        <f t="shared" si="2"/>
        <v>1.3638888888888889</v>
      </c>
      <c r="N5" s="852">
        <f t="shared" si="3"/>
        <v>497.81944444444446</v>
      </c>
      <c r="O5" s="852">
        <f t="shared" si="0"/>
        <v>16.593981481481482</v>
      </c>
      <c r="P5" s="847" t="s">
        <v>172</v>
      </c>
      <c r="Q5" s="855">
        <v>183</v>
      </c>
      <c r="R5" s="856">
        <v>235</v>
      </c>
      <c r="S5" s="856">
        <v>26</v>
      </c>
      <c r="T5" s="855">
        <v>28</v>
      </c>
      <c r="U5" s="856">
        <v>31</v>
      </c>
      <c r="V5" s="855">
        <v>34</v>
      </c>
      <c r="W5" s="856">
        <v>34</v>
      </c>
      <c r="X5" s="856">
        <v>35</v>
      </c>
      <c r="Y5" s="855">
        <v>38</v>
      </c>
      <c r="Z5" s="857">
        <v>36</v>
      </c>
      <c r="AA5" s="855">
        <v>37</v>
      </c>
      <c r="AB5" s="856">
        <v>39</v>
      </c>
      <c r="AC5" s="856">
        <v>39</v>
      </c>
      <c r="AD5" s="855">
        <v>39</v>
      </c>
      <c r="AE5" s="855">
        <v>41</v>
      </c>
      <c r="AF5" s="855">
        <v>41</v>
      </c>
      <c r="AG5" s="855">
        <v>41</v>
      </c>
      <c r="AH5" s="855">
        <v>43</v>
      </c>
      <c r="AI5" s="855">
        <v>43</v>
      </c>
      <c r="AJ5" s="855">
        <v>44</v>
      </c>
      <c r="AK5" s="855">
        <v>44</v>
      </c>
      <c r="AL5" s="852"/>
      <c r="AM5" s="852"/>
      <c r="AN5" s="852"/>
      <c r="AO5" s="852"/>
      <c r="AP5" s="852"/>
      <c r="AQ5" s="852"/>
      <c r="AR5" s="852"/>
      <c r="AS5" s="855"/>
      <c r="AT5" s="855"/>
      <c r="AU5" s="865">
        <v>53</v>
      </c>
      <c r="AV5" s="858">
        <v>44298</v>
      </c>
    </row>
    <row r="6" spans="1:50" ht="16" x14ac:dyDescent="0.2">
      <c r="A6" s="82">
        <f>1+A5</f>
        <v>5</v>
      </c>
      <c r="B6" s="837" t="s">
        <v>180</v>
      </c>
      <c r="C6" s="1" t="s">
        <v>181</v>
      </c>
      <c r="D6" s="14" t="s">
        <v>182</v>
      </c>
      <c r="E6" s="16" t="s">
        <v>15</v>
      </c>
      <c r="F6" s="16" t="s">
        <v>171</v>
      </c>
      <c r="G6" s="16" t="s">
        <v>124</v>
      </c>
      <c r="H6" s="16">
        <v>1324361</v>
      </c>
      <c r="I6" s="89">
        <v>43936</v>
      </c>
      <c r="J6" s="858">
        <v>44298</v>
      </c>
      <c r="K6" s="854">
        <f t="shared" si="1"/>
        <v>11.9</v>
      </c>
      <c r="L6" s="89">
        <v>44425</v>
      </c>
      <c r="M6" s="854">
        <f t="shared" si="2"/>
        <v>1.3388888888888888</v>
      </c>
      <c r="N6" s="852">
        <f t="shared" si="3"/>
        <v>488.6944444444444</v>
      </c>
      <c r="O6" s="16">
        <f t="shared" si="0"/>
        <v>16.289814814814815</v>
      </c>
      <c r="P6" s="319" t="s">
        <v>183</v>
      </c>
      <c r="Q6" s="123">
        <v>137</v>
      </c>
      <c r="R6" s="124">
        <v>154</v>
      </c>
      <c r="S6" s="124">
        <v>28</v>
      </c>
      <c r="T6" s="123">
        <v>29</v>
      </c>
      <c r="U6" s="124">
        <v>29</v>
      </c>
      <c r="V6" s="123">
        <v>29</v>
      </c>
      <c r="W6" s="124" t="s">
        <v>177</v>
      </c>
      <c r="X6" s="124" t="s">
        <v>177</v>
      </c>
      <c r="Y6" s="124" t="s">
        <v>177</v>
      </c>
      <c r="Z6" s="124" t="s">
        <v>177</v>
      </c>
      <c r="AA6" s="124" t="s">
        <v>177</v>
      </c>
      <c r="AB6" s="124" t="s">
        <v>177</v>
      </c>
      <c r="AC6" s="124" t="s">
        <v>177</v>
      </c>
      <c r="AD6" s="124" t="s">
        <v>177</v>
      </c>
      <c r="AE6" s="124" t="s">
        <v>177</v>
      </c>
      <c r="AF6" s="124" t="s">
        <v>177</v>
      </c>
      <c r="AG6" s="124" t="s">
        <v>177</v>
      </c>
      <c r="AH6" s="124" t="s">
        <v>177</v>
      </c>
      <c r="AI6" s="124" t="s">
        <v>177</v>
      </c>
      <c r="AJ6" s="123">
        <v>28</v>
      </c>
      <c r="AK6" s="123">
        <v>28</v>
      </c>
      <c r="AL6" s="190"/>
      <c r="AM6" s="190"/>
      <c r="AN6" s="190"/>
      <c r="AO6" s="190"/>
      <c r="AP6" s="190"/>
      <c r="AQ6" s="190"/>
      <c r="AR6" s="190"/>
      <c r="AS6" s="123"/>
      <c r="AT6" s="123">
        <v>30</v>
      </c>
      <c r="AU6" s="655">
        <v>29</v>
      </c>
      <c r="AV6" s="348">
        <v>44298</v>
      </c>
    </row>
    <row r="7" spans="1:50" ht="16" x14ac:dyDescent="0.2">
      <c r="A7" s="82">
        <f t="shared" si="4"/>
        <v>6</v>
      </c>
      <c r="B7" s="837" t="s">
        <v>184</v>
      </c>
      <c r="C7" s="632" t="s">
        <v>185</v>
      </c>
      <c r="D7" s="14" t="s">
        <v>182</v>
      </c>
      <c r="E7" s="16" t="s">
        <v>15</v>
      </c>
      <c r="F7" s="16" t="s">
        <v>171</v>
      </c>
      <c r="G7" s="16" t="s">
        <v>121</v>
      </c>
      <c r="H7" s="16">
        <v>1324361</v>
      </c>
      <c r="I7" s="89">
        <v>43936</v>
      </c>
      <c r="J7" s="858">
        <v>44298</v>
      </c>
      <c r="K7" s="854">
        <f t="shared" si="1"/>
        <v>11.9</v>
      </c>
      <c r="L7" s="89">
        <v>44425</v>
      </c>
      <c r="M7" s="854">
        <f t="shared" si="2"/>
        <v>1.3388888888888888</v>
      </c>
      <c r="N7" s="852">
        <f t="shared" si="3"/>
        <v>488.6944444444444</v>
      </c>
      <c r="O7" s="16">
        <f t="shared" si="0"/>
        <v>16.289814814814815</v>
      </c>
      <c r="P7" s="319" t="s">
        <v>183</v>
      </c>
      <c r="Q7" s="123">
        <v>207</v>
      </c>
      <c r="R7" s="124">
        <v>198</v>
      </c>
      <c r="S7" s="124">
        <v>30</v>
      </c>
      <c r="T7" s="123">
        <v>30</v>
      </c>
      <c r="U7" s="124">
        <v>30</v>
      </c>
      <c r="V7" s="123">
        <v>30</v>
      </c>
      <c r="W7" s="124" t="s">
        <v>177</v>
      </c>
      <c r="X7" s="124" t="s">
        <v>177</v>
      </c>
      <c r="Y7" s="124" t="s">
        <v>177</v>
      </c>
      <c r="Z7" s="124" t="s">
        <v>177</v>
      </c>
      <c r="AA7" s="124" t="s">
        <v>177</v>
      </c>
      <c r="AB7" s="124" t="s">
        <v>177</v>
      </c>
      <c r="AC7" s="124" t="s">
        <v>177</v>
      </c>
      <c r="AD7" s="124" t="s">
        <v>177</v>
      </c>
      <c r="AE7" s="124" t="s">
        <v>177</v>
      </c>
      <c r="AF7" s="124" t="s">
        <v>177</v>
      </c>
      <c r="AG7" s="124" t="s">
        <v>177</v>
      </c>
      <c r="AH7" s="124" t="s">
        <v>177</v>
      </c>
      <c r="AI7" s="124" t="s">
        <v>177</v>
      </c>
      <c r="AJ7" s="123">
        <v>29</v>
      </c>
      <c r="AK7" s="123">
        <v>29</v>
      </c>
      <c r="AL7" s="190"/>
      <c r="AM7" s="190"/>
      <c r="AN7" s="190"/>
      <c r="AO7" s="190"/>
      <c r="AP7" s="190"/>
      <c r="AQ7" s="190"/>
      <c r="AR7" s="190"/>
      <c r="AS7" s="123"/>
      <c r="AT7" s="123">
        <v>32</v>
      </c>
      <c r="AU7" s="655">
        <v>31</v>
      </c>
      <c r="AV7" s="348">
        <v>44298</v>
      </c>
    </row>
    <row r="8" spans="1:50" ht="16" x14ac:dyDescent="0.2">
      <c r="A8" s="82">
        <f t="shared" si="4"/>
        <v>7</v>
      </c>
      <c r="B8" s="837" t="s">
        <v>186</v>
      </c>
      <c r="C8" s="1" t="s">
        <v>187</v>
      </c>
      <c r="D8" s="14" t="s">
        <v>182</v>
      </c>
      <c r="E8" s="16" t="s">
        <v>15</v>
      </c>
      <c r="F8" s="16" t="s">
        <v>171</v>
      </c>
      <c r="G8" s="16" t="s">
        <v>111</v>
      </c>
      <c r="H8" s="16">
        <v>1324361</v>
      </c>
      <c r="I8" s="89">
        <v>43936</v>
      </c>
      <c r="J8" s="858">
        <v>44298</v>
      </c>
      <c r="K8" s="854">
        <f t="shared" si="1"/>
        <v>11.9</v>
      </c>
      <c r="L8" s="89">
        <v>44425</v>
      </c>
      <c r="M8" s="854">
        <f t="shared" si="2"/>
        <v>1.3388888888888888</v>
      </c>
      <c r="N8" s="852">
        <f t="shared" si="3"/>
        <v>488.6944444444444</v>
      </c>
      <c r="O8" s="16">
        <f t="shared" si="0"/>
        <v>16.289814814814815</v>
      </c>
      <c r="P8" s="319" t="s">
        <v>183</v>
      </c>
      <c r="Q8" s="123">
        <v>213</v>
      </c>
      <c r="R8" s="124">
        <v>186</v>
      </c>
      <c r="S8" s="124">
        <v>33</v>
      </c>
      <c r="T8" s="123">
        <v>31</v>
      </c>
      <c r="U8" s="124">
        <v>31</v>
      </c>
      <c r="V8" s="123">
        <v>31</v>
      </c>
      <c r="W8" s="124" t="s">
        <v>177</v>
      </c>
      <c r="X8" s="124" t="s">
        <v>177</v>
      </c>
      <c r="Y8" s="124" t="s">
        <v>177</v>
      </c>
      <c r="Z8" s="124" t="s">
        <v>177</v>
      </c>
      <c r="AA8" s="124" t="s">
        <v>177</v>
      </c>
      <c r="AB8" s="124" t="s">
        <v>177</v>
      </c>
      <c r="AC8" s="124" t="s">
        <v>177</v>
      </c>
      <c r="AD8" s="124" t="s">
        <v>177</v>
      </c>
      <c r="AE8" s="124" t="s">
        <v>177</v>
      </c>
      <c r="AF8" s="124" t="s">
        <v>177</v>
      </c>
      <c r="AG8" s="124" t="s">
        <v>177</v>
      </c>
      <c r="AH8" s="124" t="s">
        <v>177</v>
      </c>
      <c r="AI8" s="124" t="s">
        <v>177</v>
      </c>
      <c r="AJ8" s="123">
        <v>32</v>
      </c>
      <c r="AK8" s="123">
        <v>33</v>
      </c>
      <c r="AL8" s="190"/>
      <c r="AM8" s="190"/>
      <c r="AN8" s="190"/>
      <c r="AO8" s="190"/>
      <c r="AP8" s="190"/>
      <c r="AQ8" s="190"/>
      <c r="AR8" s="190"/>
      <c r="AS8" s="123"/>
      <c r="AT8" s="123">
        <v>36</v>
      </c>
      <c r="AU8" s="655">
        <v>35</v>
      </c>
      <c r="AV8" s="348">
        <v>44298</v>
      </c>
    </row>
    <row r="9" spans="1:50" ht="16" x14ac:dyDescent="0.2">
      <c r="A9" s="82">
        <f t="shared" si="4"/>
        <v>8</v>
      </c>
      <c r="B9" s="835" t="s">
        <v>188</v>
      </c>
      <c r="C9" s="1" t="s">
        <v>189</v>
      </c>
      <c r="D9" s="14" t="s">
        <v>182</v>
      </c>
      <c r="E9" s="16" t="s">
        <v>15</v>
      </c>
      <c r="F9" s="16" t="s">
        <v>171</v>
      </c>
      <c r="G9" s="16" t="s">
        <v>118</v>
      </c>
      <c r="H9" s="16">
        <v>1324361</v>
      </c>
      <c r="I9" s="89">
        <v>43936</v>
      </c>
      <c r="J9" s="858">
        <v>44298</v>
      </c>
      <c r="K9" s="854">
        <f t="shared" si="1"/>
        <v>11.9</v>
      </c>
      <c r="L9" s="89">
        <v>44425</v>
      </c>
      <c r="M9" s="854">
        <f t="shared" si="2"/>
        <v>1.3388888888888888</v>
      </c>
      <c r="N9" s="852">
        <f t="shared" si="3"/>
        <v>488.6944444444444</v>
      </c>
      <c r="O9" s="16">
        <f t="shared" si="0"/>
        <v>16.289814814814815</v>
      </c>
      <c r="P9" s="319" t="s">
        <v>183</v>
      </c>
      <c r="Q9" s="123">
        <v>161</v>
      </c>
      <c r="R9" s="124">
        <v>163</v>
      </c>
      <c r="S9" s="124">
        <v>25</v>
      </c>
      <c r="T9" s="123">
        <v>27</v>
      </c>
      <c r="U9" s="124">
        <v>27</v>
      </c>
      <c r="V9" s="123">
        <v>27</v>
      </c>
      <c r="W9" s="124" t="s">
        <v>177</v>
      </c>
      <c r="X9" s="124" t="s">
        <v>177</v>
      </c>
      <c r="Y9" s="124" t="s">
        <v>177</v>
      </c>
      <c r="Z9" s="124" t="s">
        <v>177</v>
      </c>
      <c r="AA9" s="124" t="s">
        <v>177</v>
      </c>
      <c r="AB9" s="124" t="s">
        <v>177</v>
      </c>
      <c r="AC9" s="124" t="s">
        <v>177</v>
      </c>
      <c r="AD9" s="124" t="s">
        <v>177</v>
      </c>
      <c r="AE9" s="124" t="s">
        <v>177</v>
      </c>
      <c r="AF9" s="124" t="s">
        <v>177</v>
      </c>
      <c r="AG9" s="124" t="s">
        <v>177</v>
      </c>
      <c r="AH9" s="124" t="s">
        <v>177</v>
      </c>
      <c r="AI9" s="124" t="s">
        <v>177</v>
      </c>
      <c r="AJ9" s="123">
        <v>26</v>
      </c>
      <c r="AK9" s="123">
        <v>26</v>
      </c>
      <c r="AL9" s="190"/>
      <c r="AM9" s="190"/>
      <c r="AN9" s="190"/>
      <c r="AO9" s="190"/>
      <c r="AP9" s="190"/>
      <c r="AQ9" s="190"/>
      <c r="AR9" s="190"/>
      <c r="AS9" s="123"/>
      <c r="AT9" s="123">
        <v>29</v>
      </c>
      <c r="AU9" s="655">
        <v>28</v>
      </c>
      <c r="AV9" s="348">
        <v>44298</v>
      </c>
    </row>
    <row r="10" spans="1:50" s="870" customFormat="1" ht="16" x14ac:dyDescent="0.2">
      <c r="A10" s="867">
        <f t="shared" si="4"/>
        <v>9</v>
      </c>
      <c r="B10" s="868" t="s">
        <v>190</v>
      </c>
      <c r="C10" s="459" t="s">
        <v>191</v>
      </c>
      <c r="D10" s="850" t="s">
        <v>192</v>
      </c>
      <c r="E10" s="852" t="s">
        <v>15</v>
      </c>
      <c r="F10" s="852" t="s">
        <v>171</v>
      </c>
      <c r="G10" s="852" t="s">
        <v>124</v>
      </c>
      <c r="H10" s="852">
        <v>1324349</v>
      </c>
      <c r="I10" s="853">
        <v>43942</v>
      </c>
      <c r="J10" s="858">
        <v>44298</v>
      </c>
      <c r="K10" s="854">
        <f t="shared" si="1"/>
        <v>11.7</v>
      </c>
      <c r="L10" s="89">
        <v>44425</v>
      </c>
      <c r="M10" s="854">
        <f t="shared" si="2"/>
        <v>1.3222222222222222</v>
      </c>
      <c r="N10" s="852">
        <f t="shared" si="3"/>
        <v>482.61111111111109</v>
      </c>
      <c r="O10" s="852">
        <f t="shared" si="0"/>
        <v>16.087037037037035</v>
      </c>
      <c r="P10" s="97" t="s">
        <v>172</v>
      </c>
      <c r="Q10" s="855">
        <v>191</v>
      </c>
      <c r="R10" s="856">
        <v>186</v>
      </c>
      <c r="S10" s="856">
        <v>32</v>
      </c>
      <c r="T10" s="855">
        <v>33</v>
      </c>
      <c r="U10" s="856">
        <v>33</v>
      </c>
      <c r="V10" s="855">
        <v>34</v>
      </c>
      <c r="W10" s="856">
        <v>38</v>
      </c>
      <c r="X10" s="856">
        <v>42</v>
      </c>
      <c r="Y10" s="855">
        <v>37</v>
      </c>
      <c r="Z10" s="857">
        <v>38</v>
      </c>
      <c r="AA10" s="855">
        <v>39</v>
      </c>
      <c r="AB10" s="856">
        <v>40</v>
      </c>
      <c r="AC10" s="856">
        <v>41</v>
      </c>
      <c r="AD10" s="855">
        <v>41</v>
      </c>
      <c r="AE10" s="855">
        <v>43</v>
      </c>
      <c r="AF10" s="855">
        <v>44</v>
      </c>
      <c r="AG10" s="855">
        <v>44</v>
      </c>
      <c r="AH10" s="855">
        <v>46</v>
      </c>
      <c r="AI10" s="855">
        <v>47</v>
      </c>
      <c r="AJ10" s="855">
        <v>48</v>
      </c>
      <c r="AK10" s="855">
        <v>50</v>
      </c>
      <c r="AL10" s="855">
        <v>50</v>
      </c>
      <c r="AM10" s="855">
        <v>50</v>
      </c>
      <c r="AN10" s="855">
        <v>50</v>
      </c>
      <c r="AO10" s="855">
        <v>50</v>
      </c>
      <c r="AP10" s="855">
        <v>51</v>
      </c>
      <c r="AQ10" s="855">
        <v>50</v>
      </c>
      <c r="AR10" s="856">
        <v>50</v>
      </c>
      <c r="AS10" s="855"/>
      <c r="AT10" s="855">
        <v>47</v>
      </c>
      <c r="AU10" s="865">
        <v>46</v>
      </c>
      <c r="AV10" s="869">
        <v>44298</v>
      </c>
    </row>
    <row r="11" spans="1:50" s="877" customFormat="1" ht="16" x14ac:dyDescent="0.2">
      <c r="A11" s="871">
        <f t="shared" si="4"/>
        <v>10</v>
      </c>
      <c r="B11" s="871"/>
      <c r="C11" s="459" t="s">
        <v>1627</v>
      </c>
      <c r="D11" s="862" t="s">
        <v>192</v>
      </c>
      <c r="E11" s="863" t="s">
        <v>15</v>
      </c>
      <c r="F11" s="863" t="s">
        <v>171</v>
      </c>
      <c r="G11" s="863" t="s">
        <v>121</v>
      </c>
      <c r="H11" s="863">
        <v>1324349</v>
      </c>
      <c r="I11" s="864">
        <v>43942</v>
      </c>
      <c r="J11" s="858">
        <v>44298</v>
      </c>
      <c r="K11" s="854">
        <f t="shared" si="1"/>
        <v>11.7</v>
      </c>
      <c r="L11" s="89">
        <v>44425</v>
      </c>
      <c r="M11" s="854">
        <f t="shared" si="2"/>
        <v>1.3222222222222222</v>
      </c>
      <c r="N11" s="852">
        <f t="shared" si="3"/>
        <v>482.61111111111109</v>
      </c>
      <c r="O11" s="863">
        <f t="shared" si="0"/>
        <v>16.087037037037035</v>
      </c>
      <c r="P11" s="633" t="s">
        <v>172</v>
      </c>
      <c r="Q11" s="872">
        <v>152</v>
      </c>
      <c r="R11" s="873"/>
      <c r="S11" s="873">
        <v>29</v>
      </c>
      <c r="T11" s="872">
        <v>30</v>
      </c>
      <c r="U11" s="873">
        <v>31</v>
      </c>
      <c r="V11" s="872">
        <v>32</v>
      </c>
      <c r="W11" s="873">
        <v>34</v>
      </c>
      <c r="X11" s="873">
        <v>35</v>
      </c>
      <c r="Y11" s="872">
        <v>40</v>
      </c>
      <c r="Z11" s="874">
        <v>41</v>
      </c>
      <c r="AA11" s="872">
        <v>42</v>
      </c>
      <c r="AB11" s="873">
        <v>43</v>
      </c>
      <c r="AC11" s="873">
        <v>44</v>
      </c>
      <c r="AD11" s="872">
        <v>45</v>
      </c>
      <c r="AE11" s="872">
        <v>46</v>
      </c>
      <c r="AF11" s="872">
        <v>46</v>
      </c>
      <c r="AG11" s="872">
        <v>47</v>
      </c>
      <c r="AH11" s="872">
        <v>48</v>
      </c>
      <c r="AI11" s="872">
        <v>49</v>
      </c>
      <c r="AJ11" s="872">
        <v>49</v>
      </c>
      <c r="AK11" s="872">
        <v>49</v>
      </c>
      <c r="AL11" s="872">
        <v>49</v>
      </c>
      <c r="AM11" s="872">
        <v>49</v>
      </c>
      <c r="AN11" s="872">
        <v>48</v>
      </c>
      <c r="AO11" s="872">
        <v>48</v>
      </c>
      <c r="AP11" s="872">
        <v>49</v>
      </c>
      <c r="AQ11" s="872">
        <v>48</v>
      </c>
      <c r="AR11" s="873">
        <v>48</v>
      </c>
      <c r="AS11" s="872"/>
      <c r="AT11" s="872"/>
      <c r="AU11" s="875"/>
      <c r="AV11" s="876">
        <v>44298</v>
      </c>
    </row>
    <row r="12" spans="1:50" s="870" customFormat="1" ht="16" x14ac:dyDescent="0.2">
      <c r="A12" s="867">
        <f t="shared" si="4"/>
        <v>11</v>
      </c>
      <c r="B12" s="868" t="s">
        <v>194</v>
      </c>
      <c r="C12" s="459" t="s">
        <v>195</v>
      </c>
      <c r="D12" s="850" t="s">
        <v>192</v>
      </c>
      <c r="E12" s="852" t="s">
        <v>15</v>
      </c>
      <c r="F12" s="852" t="s">
        <v>171</v>
      </c>
      <c r="G12" s="852" t="s">
        <v>111</v>
      </c>
      <c r="H12" s="852">
        <v>1324349</v>
      </c>
      <c r="I12" s="853">
        <v>43942</v>
      </c>
      <c r="J12" s="858">
        <v>44298</v>
      </c>
      <c r="K12" s="854">
        <f t="shared" si="1"/>
        <v>11.7</v>
      </c>
      <c r="L12" s="89">
        <v>44425</v>
      </c>
      <c r="M12" s="854">
        <f t="shared" si="2"/>
        <v>1.3222222222222222</v>
      </c>
      <c r="N12" s="852">
        <f t="shared" si="3"/>
        <v>482.61111111111109</v>
      </c>
      <c r="O12" s="852">
        <f t="shared" si="0"/>
        <v>16.087037037037035</v>
      </c>
      <c r="P12" s="97" t="s">
        <v>172</v>
      </c>
      <c r="Q12" s="855">
        <v>199</v>
      </c>
      <c r="R12" s="856">
        <v>190</v>
      </c>
      <c r="S12" s="856">
        <v>32</v>
      </c>
      <c r="T12" s="855">
        <v>33</v>
      </c>
      <c r="U12" s="856">
        <v>35</v>
      </c>
      <c r="V12" s="855">
        <v>37</v>
      </c>
      <c r="W12" s="856">
        <v>39</v>
      </c>
      <c r="X12" s="856">
        <v>41</v>
      </c>
      <c r="Y12" s="855">
        <v>44</v>
      </c>
      <c r="Z12" s="857">
        <v>48</v>
      </c>
      <c r="AA12" s="855">
        <v>49</v>
      </c>
      <c r="AB12" s="856">
        <v>49</v>
      </c>
      <c r="AC12" s="856">
        <v>49</v>
      </c>
      <c r="AD12" s="855">
        <v>50</v>
      </c>
      <c r="AE12" s="855">
        <v>50</v>
      </c>
      <c r="AF12" s="855">
        <v>51</v>
      </c>
      <c r="AG12" s="855">
        <v>51</v>
      </c>
      <c r="AH12" s="855">
        <v>52</v>
      </c>
      <c r="AI12" s="855">
        <v>52</v>
      </c>
      <c r="AJ12" s="855">
        <v>53</v>
      </c>
      <c r="AK12" s="855">
        <v>53</v>
      </c>
      <c r="AL12" s="855">
        <v>54</v>
      </c>
      <c r="AM12" s="855">
        <v>54</v>
      </c>
      <c r="AN12" s="855">
        <v>55</v>
      </c>
      <c r="AO12" s="855">
        <v>55</v>
      </c>
      <c r="AP12" s="855">
        <v>55</v>
      </c>
      <c r="AQ12" s="855">
        <v>56</v>
      </c>
      <c r="AR12" s="856">
        <v>55</v>
      </c>
      <c r="AS12" s="855"/>
      <c r="AT12" s="855">
        <v>55</v>
      </c>
      <c r="AU12" s="865">
        <v>53</v>
      </c>
      <c r="AV12" s="869">
        <v>44298</v>
      </c>
    </row>
    <row r="13" spans="1:50" s="870" customFormat="1" ht="16" x14ac:dyDescent="0.2">
      <c r="A13" s="867">
        <f t="shared" si="4"/>
        <v>12</v>
      </c>
      <c r="B13" s="868" t="s">
        <v>196</v>
      </c>
      <c r="C13" s="459" t="s">
        <v>197</v>
      </c>
      <c r="D13" s="850" t="s">
        <v>192</v>
      </c>
      <c r="E13" s="852" t="s">
        <v>15</v>
      </c>
      <c r="F13" s="852" t="s">
        <v>171</v>
      </c>
      <c r="G13" s="852" t="s">
        <v>118</v>
      </c>
      <c r="H13" s="852">
        <v>1324349</v>
      </c>
      <c r="I13" s="853">
        <v>43942</v>
      </c>
      <c r="J13" s="858">
        <v>44298</v>
      </c>
      <c r="K13" s="854">
        <f t="shared" si="1"/>
        <v>11.7</v>
      </c>
      <c r="L13" s="89">
        <v>44425</v>
      </c>
      <c r="M13" s="854">
        <f t="shared" si="2"/>
        <v>1.3222222222222222</v>
      </c>
      <c r="N13" s="852">
        <f t="shared" si="3"/>
        <v>482.61111111111109</v>
      </c>
      <c r="O13" s="852">
        <f t="shared" si="0"/>
        <v>16.087037037037035</v>
      </c>
      <c r="P13" s="97" t="s">
        <v>172</v>
      </c>
      <c r="Q13" s="855">
        <v>219</v>
      </c>
      <c r="R13" s="856">
        <v>231</v>
      </c>
      <c r="S13" s="856">
        <v>28</v>
      </c>
      <c r="T13" s="855">
        <v>29</v>
      </c>
      <c r="U13" s="856">
        <v>31</v>
      </c>
      <c r="V13" s="855">
        <v>33</v>
      </c>
      <c r="W13" s="856">
        <v>35</v>
      </c>
      <c r="X13" s="856">
        <v>36</v>
      </c>
      <c r="Y13" s="855">
        <v>37</v>
      </c>
      <c r="Z13" s="857">
        <v>40</v>
      </c>
      <c r="AA13" s="855">
        <v>40</v>
      </c>
      <c r="AB13" s="856">
        <v>41</v>
      </c>
      <c r="AC13" s="856">
        <v>43</v>
      </c>
      <c r="AD13" s="855">
        <v>43</v>
      </c>
      <c r="AE13" s="855">
        <v>44</v>
      </c>
      <c r="AF13" s="855">
        <v>45</v>
      </c>
      <c r="AG13" s="855">
        <v>45</v>
      </c>
      <c r="AH13" s="855">
        <v>46</v>
      </c>
      <c r="AI13" s="855">
        <v>47</v>
      </c>
      <c r="AJ13" s="855">
        <v>48</v>
      </c>
      <c r="AK13" s="855">
        <v>48</v>
      </c>
      <c r="AL13" s="855">
        <v>48</v>
      </c>
      <c r="AM13" s="855">
        <v>48</v>
      </c>
      <c r="AN13" s="855">
        <v>49</v>
      </c>
      <c r="AO13" s="855">
        <v>50</v>
      </c>
      <c r="AP13" s="855">
        <v>50</v>
      </c>
      <c r="AQ13" s="855">
        <v>49</v>
      </c>
      <c r="AR13" s="856">
        <v>50</v>
      </c>
      <c r="AS13" s="855"/>
      <c r="AT13" s="855">
        <v>54</v>
      </c>
      <c r="AU13" s="865">
        <v>53</v>
      </c>
      <c r="AV13" s="869">
        <v>44298</v>
      </c>
    </row>
    <row r="14" spans="1:50" ht="16" x14ac:dyDescent="0.2">
      <c r="A14" s="82">
        <f t="shared" si="4"/>
        <v>13</v>
      </c>
      <c r="B14" s="82"/>
      <c r="C14" s="1" t="s">
        <v>198</v>
      </c>
      <c r="D14" s="14" t="s">
        <v>199</v>
      </c>
      <c r="E14" s="16" t="s">
        <v>17</v>
      </c>
      <c r="F14" s="16" t="s">
        <v>171</v>
      </c>
      <c r="G14" s="16" t="s">
        <v>124</v>
      </c>
      <c r="H14" s="16">
        <v>1324350</v>
      </c>
      <c r="I14" s="89">
        <v>43942</v>
      </c>
      <c r="J14" s="858">
        <v>44298</v>
      </c>
      <c r="K14" s="854">
        <f t="shared" si="1"/>
        <v>11.7</v>
      </c>
      <c r="L14" s="89">
        <v>44425</v>
      </c>
      <c r="M14" s="854">
        <f t="shared" si="2"/>
        <v>1.3222222222222222</v>
      </c>
      <c r="N14" s="852">
        <f t="shared" si="3"/>
        <v>482.61111111111109</v>
      </c>
      <c r="O14" s="16">
        <f t="shared" si="0"/>
        <v>16.087037037037035</v>
      </c>
      <c r="P14" s="319" t="s">
        <v>183</v>
      </c>
      <c r="Q14" s="123">
        <v>207</v>
      </c>
      <c r="R14" s="124">
        <v>152</v>
      </c>
      <c r="S14" s="124">
        <v>25</v>
      </c>
      <c r="T14" s="123">
        <v>25</v>
      </c>
      <c r="U14" s="124">
        <v>25</v>
      </c>
      <c r="V14" s="123">
        <v>25</v>
      </c>
      <c r="W14" s="124" t="s">
        <v>177</v>
      </c>
      <c r="X14" s="124" t="s">
        <v>177</v>
      </c>
      <c r="Y14" s="124" t="s">
        <v>177</v>
      </c>
      <c r="Z14" s="124" t="s">
        <v>177</v>
      </c>
      <c r="AA14" s="124" t="s">
        <v>177</v>
      </c>
      <c r="AB14" s="124" t="s">
        <v>177</v>
      </c>
      <c r="AC14" s="124" t="s">
        <v>177</v>
      </c>
      <c r="AD14" s="124" t="s">
        <v>177</v>
      </c>
      <c r="AE14" s="124" t="s">
        <v>177</v>
      </c>
      <c r="AF14" s="124" t="s">
        <v>177</v>
      </c>
      <c r="AG14" s="124" t="s">
        <v>177</v>
      </c>
      <c r="AH14" s="124" t="s">
        <v>177</v>
      </c>
      <c r="AI14" s="124" t="s">
        <v>177</v>
      </c>
      <c r="AJ14" s="123">
        <v>25</v>
      </c>
      <c r="AK14" s="123">
        <v>25</v>
      </c>
      <c r="AL14" s="190"/>
      <c r="AM14" s="190"/>
      <c r="AN14" s="190"/>
      <c r="AO14" s="190"/>
      <c r="AP14" s="190"/>
      <c r="AQ14" s="190"/>
      <c r="AR14" s="190"/>
      <c r="AS14" s="123"/>
      <c r="AT14" s="123"/>
      <c r="AU14" s="655">
        <v>27</v>
      </c>
      <c r="AV14" s="348">
        <v>44298</v>
      </c>
    </row>
    <row r="15" spans="1:50" ht="16" x14ac:dyDescent="0.2">
      <c r="A15" s="82">
        <f t="shared" si="4"/>
        <v>14</v>
      </c>
      <c r="B15" s="837" t="s">
        <v>200</v>
      </c>
      <c r="C15" s="1" t="s">
        <v>201</v>
      </c>
      <c r="D15" s="14" t="s">
        <v>199</v>
      </c>
      <c r="E15" s="16" t="s">
        <v>17</v>
      </c>
      <c r="F15" s="16" t="s">
        <v>171</v>
      </c>
      <c r="G15" s="16" t="s">
        <v>121</v>
      </c>
      <c r="H15" s="16">
        <v>1324350</v>
      </c>
      <c r="I15" s="89">
        <v>43942</v>
      </c>
      <c r="J15" s="858">
        <v>44298</v>
      </c>
      <c r="K15" s="854">
        <f t="shared" si="1"/>
        <v>11.7</v>
      </c>
      <c r="L15" s="89">
        <v>44425</v>
      </c>
      <c r="M15" s="854">
        <f t="shared" si="2"/>
        <v>1.3222222222222222</v>
      </c>
      <c r="N15" s="852">
        <f t="shared" si="3"/>
        <v>482.61111111111109</v>
      </c>
      <c r="O15" s="16">
        <f t="shared" si="0"/>
        <v>16.087037037037035</v>
      </c>
      <c r="P15" s="319" t="s">
        <v>183</v>
      </c>
      <c r="Q15" s="123">
        <v>216</v>
      </c>
      <c r="R15" s="124">
        <v>175</v>
      </c>
      <c r="S15" s="124">
        <v>27</v>
      </c>
      <c r="T15" s="123">
        <v>27</v>
      </c>
      <c r="U15" s="124">
        <v>27</v>
      </c>
      <c r="V15" s="123">
        <v>27</v>
      </c>
      <c r="W15" s="124" t="s">
        <v>177</v>
      </c>
      <c r="X15" s="124" t="s">
        <v>177</v>
      </c>
      <c r="Y15" s="124" t="s">
        <v>177</v>
      </c>
      <c r="Z15" s="124" t="s">
        <v>177</v>
      </c>
      <c r="AA15" s="124" t="s">
        <v>177</v>
      </c>
      <c r="AB15" s="124" t="s">
        <v>177</v>
      </c>
      <c r="AC15" s="124" t="s">
        <v>177</v>
      </c>
      <c r="AD15" s="124" t="s">
        <v>177</v>
      </c>
      <c r="AE15" s="124" t="s">
        <v>177</v>
      </c>
      <c r="AF15" s="124" t="s">
        <v>177</v>
      </c>
      <c r="AG15" s="124" t="s">
        <v>177</v>
      </c>
      <c r="AH15" s="124" t="s">
        <v>177</v>
      </c>
      <c r="AI15" s="124" t="s">
        <v>177</v>
      </c>
      <c r="AJ15" s="123">
        <v>28</v>
      </c>
      <c r="AK15" s="123">
        <v>28</v>
      </c>
      <c r="AL15" s="190"/>
      <c r="AM15" s="190"/>
      <c r="AN15" s="190"/>
      <c r="AO15" s="190"/>
      <c r="AP15" s="190"/>
      <c r="AQ15" s="190"/>
      <c r="AR15" s="190"/>
      <c r="AS15" s="123"/>
      <c r="AT15" s="123"/>
      <c r="AU15" s="655">
        <v>31</v>
      </c>
      <c r="AV15" s="348">
        <v>44298</v>
      </c>
    </row>
    <row r="16" spans="1:50" ht="16" x14ac:dyDescent="0.2">
      <c r="A16" s="82">
        <f t="shared" si="4"/>
        <v>15</v>
      </c>
      <c r="B16" s="837" t="s">
        <v>202</v>
      </c>
      <c r="C16" s="1" t="s">
        <v>203</v>
      </c>
      <c r="D16" s="14" t="s">
        <v>199</v>
      </c>
      <c r="E16" s="16" t="s">
        <v>17</v>
      </c>
      <c r="F16" s="16" t="s">
        <v>171</v>
      </c>
      <c r="G16" s="16" t="s">
        <v>111</v>
      </c>
      <c r="H16" s="16">
        <v>1324350</v>
      </c>
      <c r="I16" s="89">
        <v>43942</v>
      </c>
      <c r="J16" s="858">
        <v>44298</v>
      </c>
      <c r="K16" s="854">
        <f t="shared" si="1"/>
        <v>11.7</v>
      </c>
      <c r="L16" s="89">
        <v>44425</v>
      </c>
      <c r="M16" s="854">
        <f t="shared" si="2"/>
        <v>1.3222222222222222</v>
      </c>
      <c r="N16" s="852">
        <f t="shared" si="3"/>
        <v>482.61111111111109</v>
      </c>
      <c r="O16" s="16">
        <f t="shared" si="0"/>
        <v>16.087037037037035</v>
      </c>
      <c r="P16" s="319" t="s">
        <v>183</v>
      </c>
      <c r="Q16" s="123">
        <v>202</v>
      </c>
      <c r="R16" s="124">
        <v>153</v>
      </c>
      <c r="S16" s="124">
        <v>23</v>
      </c>
      <c r="T16" s="123">
        <v>24</v>
      </c>
      <c r="U16" s="124">
        <v>24</v>
      </c>
      <c r="V16" s="123">
        <v>24</v>
      </c>
      <c r="W16" s="124" t="s">
        <v>177</v>
      </c>
      <c r="X16" s="124" t="s">
        <v>177</v>
      </c>
      <c r="Y16" s="124" t="s">
        <v>177</v>
      </c>
      <c r="Z16" s="124" t="s">
        <v>177</v>
      </c>
      <c r="AA16" s="124" t="s">
        <v>177</v>
      </c>
      <c r="AB16" s="124" t="s">
        <v>177</v>
      </c>
      <c r="AC16" s="124" t="s">
        <v>177</v>
      </c>
      <c r="AD16" s="124" t="s">
        <v>177</v>
      </c>
      <c r="AE16" s="124" t="s">
        <v>177</v>
      </c>
      <c r="AF16" s="124" t="s">
        <v>177</v>
      </c>
      <c r="AG16" s="124" t="s">
        <v>177</v>
      </c>
      <c r="AH16" s="124" t="s">
        <v>177</v>
      </c>
      <c r="AI16" s="124" t="s">
        <v>177</v>
      </c>
      <c r="AJ16" s="123">
        <v>26</v>
      </c>
      <c r="AK16" s="123">
        <v>26</v>
      </c>
      <c r="AL16" s="190"/>
      <c r="AM16" s="190"/>
      <c r="AN16" s="190"/>
      <c r="AO16" s="190"/>
      <c r="AP16" s="190"/>
      <c r="AQ16" s="190"/>
      <c r="AR16" s="190"/>
      <c r="AS16" s="123"/>
      <c r="AT16" s="123"/>
      <c r="AU16" s="655">
        <v>26</v>
      </c>
      <c r="AV16" s="348">
        <v>44298</v>
      </c>
    </row>
    <row r="17" spans="1:50" ht="16" x14ac:dyDescent="0.2">
      <c r="A17" s="82">
        <f t="shared" si="4"/>
        <v>16</v>
      </c>
      <c r="B17" s="838" t="s">
        <v>204</v>
      </c>
      <c r="C17" s="839" t="s">
        <v>205</v>
      </c>
      <c r="D17" s="14" t="s">
        <v>199</v>
      </c>
      <c r="E17" s="16" t="s">
        <v>17</v>
      </c>
      <c r="F17" s="16" t="s">
        <v>171</v>
      </c>
      <c r="G17" s="16" t="s">
        <v>118</v>
      </c>
      <c r="H17" s="16">
        <v>1324350</v>
      </c>
      <c r="I17" s="89">
        <v>43942</v>
      </c>
      <c r="J17" s="858">
        <v>44298</v>
      </c>
      <c r="K17" s="854">
        <f t="shared" si="1"/>
        <v>11.7</v>
      </c>
      <c r="L17" s="89">
        <v>44425</v>
      </c>
      <c r="M17" s="854">
        <f t="shared" si="2"/>
        <v>1.3222222222222222</v>
      </c>
      <c r="N17" s="852">
        <f t="shared" si="3"/>
        <v>482.61111111111109</v>
      </c>
      <c r="O17" s="16">
        <f t="shared" si="0"/>
        <v>16.087037037037035</v>
      </c>
      <c r="P17" s="319" t="s">
        <v>183</v>
      </c>
      <c r="Q17" s="123">
        <v>173</v>
      </c>
      <c r="R17" s="124">
        <v>162</v>
      </c>
      <c r="S17" s="124">
        <v>23</v>
      </c>
      <c r="T17" s="123">
        <v>25</v>
      </c>
      <c r="U17" s="124">
        <v>25</v>
      </c>
      <c r="V17" s="123">
        <v>25</v>
      </c>
      <c r="W17" s="124" t="s">
        <v>177</v>
      </c>
      <c r="X17" s="124" t="s">
        <v>177</v>
      </c>
      <c r="Y17" s="124" t="s">
        <v>177</v>
      </c>
      <c r="Z17" s="124" t="s">
        <v>177</v>
      </c>
      <c r="AA17" s="124" t="s">
        <v>177</v>
      </c>
      <c r="AB17" s="124" t="s">
        <v>177</v>
      </c>
      <c r="AC17" s="124" t="s">
        <v>177</v>
      </c>
      <c r="AD17" s="124" t="s">
        <v>177</v>
      </c>
      <c r="AE17" s="124" t="s">
        <v>177</v>
      </c>
      <c r="AF17" s="124" t="s">
        <v>177</v>
      </c>
      <c r="AG17" s="124" t="s">
        <v>177</v>
      </c>
      <c r="AH17" s="124" t="s">
        <v>177</v>
      </c>
      <c r="AI17" s="124" t="s">
        <v>177</v>
      </c>
      <c r="AJ17" s="123">
        <v>27</v>
      </c>
      <c r="AK17" s="123">
        <v>27</v>
      </c>
      <c r="AL17" s="190"/>
      <c r="AM17" s="190"/>
      <c r="AN17" s="190"/>
      <c r="AO17" s="190"/>
      <c r="AP17" s="190"/>
      <c r="AQ17" s="190"/>
      <c r="AR17" s="190"/>
      <c r="AS17" s="123"/>
      <c r="AT17" s="123"/>
      <c r="AU17" s="655">
        <v>26</v>
      </c>
      <c r="AV17" s="348">
        <v>44298</v>
      </c>
    </row>
    <row r="18" spans="1:50" ht="16" x14ac:dyDescent="0.2">
      <c r="A18" s="82">
        <f t="shared" si="4"/>
        <v>17</v>
      </c>
      <c r="B18" s="837" t="s">
        <v>206</v>
      </c>
      <c r="C18" s="1" t="s">
        <v>207</v>
      </c>
      <c r="D18" s="14" t="s">
        <v>199</v>
      </c>
      <c r="E18" s="16" t="s">
        <v>17</v>
      </c>
      <c r="F18" s="16" t="s">
        <v>171</v>
      </c>
      <c r="G18" s="16" t="s">
        <v>208</v>
      </c>
      <c r="H18" s="16">
        <v>1324350</v>
      </c>
      <c r="I18" s="89">
        <v>43950</v>
      </c>
      <c r="J18" s="858">
        <v>44298</v>
      </c>
      <c r="K18" s="854">
        <f t="shared" si="1"/>
        <v>11.433333333333334</v>
      </c>
      <c r="L18" s="89">
        <v>44425</v>
      </c>
      <c r="M18" s="854">
        <f t="shared" si="2"/>
        <v>1.3</v>
      </c>
      <c r="N18" s="852">
        <f t="shared" si="3"/>
        <v>474.5</v>
      </c>
      <c r="O18" s="16">
        <f t="shared" si="0"/>
        <v>15.816666666666666</v>
      </c>
      <c r="P18" s="319" t="s">
        <v>183</v>
      </c>
      <c r="Q18" s="123">
        <v>220</v>
      </c>
      <c r="R18" s="124">
        <v>138</v>
      </c>
      <c r="S18" s="124">
        <v>23</v>
      </c>
      <c r="T18" s="123">
        <v>24</v>
      </c>
      <c r="U18" s="124">
        <v>24</v>
      </c>
      <c r="V18" s="123">
        <v>24</v>
      </c>
      <c r="W18" s="124" t="s">
        <v>177</v>
      </c>
      <c r="X18" s="124" t="s">
        <v>177</v>
      </c>
      <c r="Y18" s="124" t="s">
        <v>177</v>
      </c>
      <c r="Z18" s="124" t="s">
        <v>177</v>
      </c>
      <c r="AA18" s="124" t="s">
        <v>177</v>
      </c>
      <c r="AB18" s="124" t="s">
        <v>177</v>
      </c>
      <c r="AC18" s="124" t="s">
        <v>177</v>
      </c>
      <c r="AD18" s="124" t="s">
        <v>177</v>
      </c>
      <c r="AE18" s="124" t="s">
        <v>177</v>
      </c>
      <c r="AF18" s="124" t="s">
        <v>177</v>
      </c>
      <c r="AG18" s="124" t="s">
        <v>177</v>
      </c>
      <c r="AH18" s="124" t="s">
        <v>177</v>
      </c>
      <c r="AI18" s="124" t="s">
        <v>177</v>
      </c>
      <c r="AJ18" s="123">
        <v>28</v>
      </c>
      <c r="AK18" s="123">
        <v>28</v>
      </c>
      <c r="AL18" s="190"/>
      <c r="AM18" s="190"/>
      <c r="AN18" s="190"/>
      <c r="AO18" s="190"/>
      <c r="AP18" s="190"/>
      <c r="AQ18" s="190"/>
      <c r="AR18" s="190"/>
      <c r="AS18" s="123"/>
      <c r="AT18" s="123"/>
      <c r="AU18" s="655">
        <v>25</v>
      </c>
      <c r="AV18" s="348">
        <v>44298</v>
      </c>
    </row>
    <row r="19" spans="1:50" s="870" customFormat="1" ht="16" x14ac:dyDescent="0.2">
      <c r="A19" s="867">
        <f t="shared" si="4"/>
        <v>18</v>
      </c>
      <c r="B19" s="878" t="s">
        <v>209</v>
      </c>
      <c r="C19" s="459" t="s">
        <v>210</v>
      </c>
      <c r="D19" s="850" t="s">
        <v>211</v>
      </c>
      <c r="E19" s="879" t="s">
        <v>15</v>
      </c>
      <c r="F19" s="879" t="s">
        <v>40</v>
      </c>
      <c r="G19" s="879" t="s">
        <v>111</v>
      </c>
      <c r="H19" s="879">
        <v>1299771</v>
      </c>
      <c r="I19" s="880">
        <v>43949</v>
      </c>
      <c r="J19" s="858">
        <v>44298</v>
      </c>
      <c r="K19" s="854">
        <f t="shared" si="1"/>
        <v>11.466666666666667</v>
      </c>
      <c r="L19" s="89">
        <v>44425</v>
      </c>
      <c r="M19" s="854">
        <f t="shared" si="2"/>
        <v>1.3027777777777778</v>
      </c>
      <c r="N19" s="852">
        <f t="shared" si="3"/>
        <v>475.51388888888891</v>
      </c>
      <c r="O19" s="879">
        <f>N19/30</f>
        <v>15.850462962962963</v>
      </c>
      <c r="P19" s="97" t="s">
        <v>172</v>
      </c>
      <c r="Q19" s="881" t="s">
        <v>212</v>
      </c>
      <c r="R19" s="882">
        <v>143</v>
      </c>
      <c r="S19" s="882">
        <v>24</v>
      </c>
      <c r="T19" s="881">
        <v>31</v>
      </c>
      <c r="U19" s="882">
        <v>34</v>
      </c>
      <c r="V19" s="881">
        <v>38</v>
      </c>
      <c r="W19" s="882">
        <v>39</v>
      </c>
      <c r="X19" s="882">
        <v>40</v>
      </c>
      <c r="Y19" s="881">
        <v>39</v>
      </c>
      <c r="Z19" s="883">
        <v>41</v>
      </c>
      <c r="AA19" s="881">
        <v>44</v>
      </c>
      <c r="AB19" s="882">
        <v>47</v>
      </c>
      <c r="AC19" s="882">
        <v>48</v>
      </c>
      <c r="AD19" s="881">
        <v>48</v>
      </c>
      <c r="AE19" s="881">
        <v>49</v>
      </c>
      <c r="AF19" s="881">
        <v>49</v>
      </c>
      <c r="AG19" s="881">
        <v>49</v>
      </c>
      <c r="AH19" s="881">
        <v>49</v>
      </c>
      <c r="AI19" s="881">
        <v>50</v>
      </c>
      <c r="AJ19" s="881">
        <v>50</v>
      </c>
      <c r="AK19" s="881">
        <v>50</v>
      </c>
      <c r="AL19" s="881">
        <v>51</v>
      </c>
      <c r="AM19" s="881">
        <v>51</v>
      </c>
      <c r="AN19" s="881">
        <v>51</v>
      </c>
      <c r="AO19" s="881">
        <v>52</v>
      </c>
      <c r="AP19" s="881">
        <v>51</v>
      </c>
      <c r="AQ19" s="881">
        <v>51</v>
      </c>
      <c r="AR19" s="881">
        <v>50</v>
      </c>
      <c r="AS19" s="884"/>
      <c r="AT19" s="884">
        <v>53</v>
      </c>
      <c r="AU19" s="881">
        <v>52</v>
      </c>
      <c r="AV19" s="869">
        <v>44298</v>
      </c>
    </row>
    <row r="20" spans="1:50" s="870" customFormat="1" ht="16" x14ac:dyDescent="0.2">
      <c r="A20" s="867">
        <f t="shared" si="4"/>
        <v>19</v>
      </c>
      <c r="B20" s="878" t="s">
        <v>213</v>
      </c>
      <c r="C20" s="459" t="s">
        <v>214</v>
      </c>
      <c r="D20" s="850" t="s">
        <v>211</v>
      </c>
      <c r="E20" s="879" t="s">
        <v>15</v>
      </c>
      <c r="F20" s="879" t="s">
        <v>40</v>
      </c>
      <c r="G20" s="879" t="s">
        <v>118</v>
      </c>
      <c r="H20" s="879">
        <v>1299771</v>
      </c>
      <c r="I20" s="880">
        <v>43949</v>
      </c>
      <c r="J20" s="858">
        <v>44298</v>
      </c>
      <c r="K20" s="854">
        <f t="shared" si="1"/>
        <v>11.466666666666667</v>
      </c>
      <c r="L20" s="89">
        <v>44425</v>
      </c>
      <c r="M20" s="854">
        <f t="shared" si="2"/>
        <v>1.3027777777777778</v>
      </c>
      <c r="N20" s="852">
        <f t="shared" si="3"/>
        <v>475.51388888888891</v>
      </c>
      <c r="O20" s="879">
        <f>N20/30</f>
        <v>15.850462962962963</v>
      </c>
      <c r="P20" s="97" t="s">
        <v>172</v>
      </c>
      <c r="Q20" s="881" t="s">
        <v>212</v>
      </c>
      <c r="R20" s="882">
        <v>218</v>
      </c>
      <c r="S20" s="882">
        <v>25</v>
      </c>
      <c r="T20" s="881">
        <v>33</v>
      </c>
      <c r="U20" s="882">
        <v>35</v>
      </c>
      <c r="V20" s="881">
        <v>38</v>
      </c>
      <c r="W20" s="882">
        <v>38</v>
      </c>
      <c r="X20" s="882">
        <v>40</v>
      </c>
      <c r="Y20" s="881">
        <v>40</v>
      </c>
      <c r="Z20" s="883">
        <v>43</v>
      </c>
      <c r="AA20" s="881">
        <v>45</v>
      </c>
      <c r="AB20" s="882">
        <v>48</v>
      </c>
      <c r="AC20" s="882">
        <v>50</v>
      </c>
      <c r="AD20" s="881">
        <v>50</v>
      </c>
      <c r="AE20" s="881">
        <v>51</v>
      </c>
      <c r="AF20" s="881">
        <v>51</v>
      </c>
      <c r="AG20" s="881">
        <v>53</v>
      </c>
      <c r="AH20" s="881">
        <v>53</v>
      </c>
      <c r="AI20" s="881">
        <v>53</v>
      </c>
      <c r="AJ20" s="881">
        <v>53</v>
      </c>
      <c r="AK20" s="881">
        <v>53</v>
      </c>
      <c r="AL20" s="881">
        <v>53</v>
      </c>
      <c r="AM20" s="881">
        <v>53</v>
      </c>
      <c r="AN20" s="881">
        <v>54</v>
      </c>
      <c r="AO20" s="881">
        <v>54</v>
      </c>
      <c r="AP20" s="881">
        <v>55</v>
      </c>
      <c r="AQ20" s="881">
        <v>55</v>
      </c>
      <c r="AR20" s="881">
        <v>55</v>
      </c>
      <c r="AS20" s="882"/>
      <c r="AT20" s="882">
        <v>55</v>
      </c>
      <c r="AU20" s="881">
        <v>55</v>
      </c>
      <c r="AV20" s="869">
        <v>44298</v>
      </c>
      <c r="AX20" s="870" t="s">
        <v>109</v>
      </c>
    </row>
    <row r="21" spans="1:50" s="870" customFormat="1" ht="16" x14ac:dyDescent="0.2">
      <c r="A21" s="867">
        <f t="shared" si="4"/>
        <v>20</v>
      </c>
      <c r="B21" s="878" t="s">
        <v>215</v>
      </c>
      <c r="C21" s="459" t="s">
        <v>216</v>
      </c>
      <c r="D21" s="850" t="s">
        <v>211</v>
      </c>
      <c r="E21" s="879" t="s">
        <v>15</v>
      </c>
      <c r="F21" s="879" t="s">
        <v>40</v>
      </c>
      <c r="G21" s="879" t="s">
        <v>115</v>
      </c>
      <c r="H21" s="879">
        <v>1299771</v>
      </c>
      <c r="I21" s="880">
        <v>43949</v>
      </c>
      <c r="J21" s="858">
        <v>44298</v>
      </c>
      <c r="K21" s="854">
        <f t="shared" si="1"/>
        <v>11.466666666666667</v>
      </c>
      <c r="L21" s="89">
        <v>44425</v>
      </c>
      <c r="M21" s="854">
        <f t="shared" si="2"/>
        <v>1.3027777777777778</v>
      </c>
      <c r="N21" s="852">
        <f t="shared" si="3"/>
        <v>475.51388888888891</v>
      </c>
      <c r="O21" s="879">
        <f>N21/30</f>
        <v>15.850462962962963</v>
      </c>
      <c r="P21" s="97" t="s">
        <v>172</v>
      </c>
      <c r="Q21" s="881" t="s">
        <v>212</v>
      </c>
      <c r="R21" s="882">
        <v>201</v>
      </c>
      <c r="S21" s="882">
        <v>26</v>
      </c>
      <c r="T21" s="881">
        <v>33</v>
      </c>
      <c r="U21" s="882">
        <v>35</v>
      </c>
      <c r="V21" s="881">
        <v>39</v>
      </c>
      <c r="W21" s="882">
        <v>40</v>
      </c>
      <c r="X21" s="882">
        <v>41</v>
      </c>
      <c r="Y21" s="881">
        <v>41</v>
      </c>
      <c r="Z21" s="883">
        <v>42</v>
      </c>
      <c r="AA21" s="881">
        <v>45</v>
      </c>
      <c r="AB21" s="882">
        <v>47</v>
      </c>
      <c r="AC21" s="882">
        <v>47</v>
      </c>
      <c r="AD21" s="881">
        <v>47</v>
      </c>
      <c r="AE21" s="881">
        <v>47</v>
      </c>
      <c r="AF21" s="881">
        <v>48</v>
      </c>
      <c r="AG21" s="881">
        <v>48</v>
      </c>
      <c r="AH21" s="881">
        <v>48</v>
      </c>
      <c r="AI21" s="881">
        <v>48</v>
      </c>
      <c r="AJ21" s="881">
        <v>48</v>
      </c>
      <c r="AK21" s="881">
        <v>48</v>
      </c>
      <c r="AL21" s="881">
        <v>48</v>
      </c>
      <c r="AM21" s="881">
        <v>48</v>
      </c>
      <c r="AN21" s="881">
        <v>49</v>
      </c>
      <c r="AO21" s="881">
        <v>50</v>
      </c>
      <c r="AP21" s="881">
        <v>51</v>
      </c>
      <c r="AQ21" s="881">
        <v>50</v>
      </c>
      <c r="AR21" s="881">
        <v>51</v>
      </c>
      <c r="AS21" s="882"/>
      <c r="AT21" s="882">
        <v>55</v>
      </c>
      <c r="AU21" s="881">
        <v>52</v>
      </c>
      <c r="AV21" s="869">
        <v>44298</v>
      </c>
    </row>
    <row r="22" spans="1:50" s="870" customFormat="1" ht="16" x14ac:dyDescent="0.2">
      <c r="A22" s="867">
        <f t="shared" si="4"/>
        <v>21</v>
      </c>
      <c r="B22" s="878" t="s">
        <v>217</v>
      </c>
      <c r="C22" s="459" t="s">
        <v>218</v>
      </c>
      <c r="D22" s="850" t="s">
        <v>219</v>
      </c>
      <c r="E22" s="879" t="s">
        <v>17</v>
      </c>
      <c r="F22" s="879" t="s">
        <v>40</v>
      </c>
      <c r="G22" s="879" t="s">
        <v>111</v>
      </c>
      <c r="H22" s="879">
        <v>1343452</v>
      </c>
      <c r="I22" s="880">
        <v>43949</v>
      </c>
      <c r="J22" s="858">
        <v>44298</v>
      </c>
      <c r="K22" s="854">
        <f t="shared" si="1"/>
        <v>11.466666666666667</v>
      </c>
      <c r="L22" s="89">
        <v>44425</v>
      </c>
      <c r="M22" s="854">
        <f t="shared" si="2"/>
        <v>1.3027777777777778</v>
      </c>
      <c r="N22" s="852">
        <f t="shared" si="3"/>
        <v>475.51388888888891</v>
      </c>
      <c r="O22" s="879">
        <f>N22/30</f>
        <v>15.850462962962963</v>
      </c>
      <c r="P22" s="97" t="s">
        <v>172</v>
      </c>
      <c r="Q22" s="881">
        <v>207</v>
      </c>
      <c r="R22" s="882">
        <v>188</v>
      </c>
      <c r="S22" s="882">
        <v>28</v>
      </c>
      <c r="T22" s="881">
        <v>31</v>
      </c>
      <c r="U22" s="882">
        <v>33</v>
      </c>
      <c r="V22" s="881">
        <v>35</v>
      </c>
      <c r="W22" s="882">
        <v>42</v>
      </c>
      <c r="X22" s="882">
        <v>41</v>
      </c>
      <c r="Y22" s="881">
        <v>41</v>
      </c>
      <c r="Z22" s="883">
        <v>43</v>
      </c>
      <c r="AA22" s="881">
        <v>37</v>
      </c>
      <c r="AB22" s="882">
        <v>37</v>
      </c>
      <c r="AC22" s="882">
        <v>39</v>
      </c>
      <c r="AD22" s="881">
        <v>41</v>
      </c>
      <c r="AE22" s="881">
        <v>44</v>
      </c>
      <c r="AF22" s="881">
        <v>46</v>
      </c>
      <c r="AG22" s="881">
        <v>47</v>
      </c>
      <c r="AH22" s="881">
        <v>48</v>
      </c>
      <c r="AI22" s="881">
        <v>49</v>
      </c>
      <c r="AJ22" s="881">
        <v>49</v>
      </c>
      <c r="AK22" s="882">
        <v>49</v>
      </c>
      <c r="AL22" s="882">
        <v>49</v>
      </c>
      <c r="AM22" s="882">
        <v>49</v>
      </c>
      <c r="AN22" s="882">
        <v>49</v>
      </c>
      <c r="AO22" s="882">
        <v>49</v>
      </c>
      <c r="AP22" s="882">
        <v>49</v>
      </c>
      <c r="AQ22" s="882">
        <v>50</v>
      </c>
      <c r="AR22" s="882">
        <v>49</v>
      </c>
      <c r="AS22" s="882"/>
      <c r="AT22" s="885">
        <v>62</v>
      </c>
      <c r="AU22" s="881">
        <v>59</v>
      </c>
      <c r="AV22" s="869">
        <v>44298</v>
      </c>
    </row>
    <row r="23" spans="1:50" s="662" customFormat="1" ht="16" x14ac:dyDescent="0.2">
      <c r="A23" s="1289">
        <f t="shared" si="4"/>
        <v>22</v>
      </c>
      <c r="B23" s="1289"/>
      <c r="C23" s="983" t="s">
        <v>220</v>
      </c>
      <c r="D23" s="1282" t="s">
        <v>219</v>
      </c>
      <c r="E23" s="1282" t="s">
        <v>17</v>
      </c>
      <c r="F23" s="1282" t="s">
        <v>40</v>
      </c>
      <c r="G23" s="1282" t="s">
        <v>221</v>
      </c>
      <c r="H23" s="1282">
        <v>1343452</v>
      </c>
      <c r="I23" s="984">
        <v>43900</v>
      </c>
      <c r="J23" s="1283">
        <v>44298</v>
      </c>
      <c r="K23" s="1178">
        <f t="shared" si="1"/>
        <v>13.066666666666666</v>
      </c>
      <c r="L23" s="660">
        <v>44425</v>
      </c>
      <c r="M23" s="1178">
        <f t="shared" si="2"/>
        <v>1.4361111111111111</v>
      </c>
      <c r="N23" s="1176">
        <f t="shared" si="3"/>
        <v>524.18055555555554</v>
      </c>
      <c r="O23" s="1282">
        <f t="shared" ref="O23:O24" si="6">N23/30</f>
        <v>17.472685185185185</v>
      </c>
      <c r="P23" s="1289" t="s">
        <v>172</v>
      </c>
      <c r="Q23" s="1284" t="s">
        <v>222</v>
      </c>
      <c r="R23" s="1285">
        <v>239</v>
      </c>
      <c r="S23" s="1285" t="s">
        <v>177</v>
      </c>
      <c r="T23" s="1285" t="s">
        <v>177</v>
      </c>
      <c r="U23" s="1285" t="s">
        <v>177</v>
      </c>
      <c r="V23" s="1285" t="s">
        <v>177</v>
      </c>
      <c r="W23" s="1285" t="s">
        <v>177</v>
      </c>
      <c r="X23" s="1285">
        <v>41</v>
      </c>
      <c r="Y23" s="1284">
        <v>42</v>
      </c>
      <c r="Z23" s="1286">
        <v>43</v>
      </c>
      <c r="AA23" s="1284">
        <v>40</v>
      </c>
      <c r="AB23" s="1285">
        <v>40</v>
      </c>
      <c r="AC23" s="1285" t="s">
        <v>177</v>
      </c>
      <c r="AD23" s="1285" t="s">
        <v>177</v>
      </c>
      <c r="AE23" s="1285" t="s">
        <v>177</v>
      </c>
      <c r="AF23" s="1285" t="s">
        <v>177</v>
      </c>
      <c r="AG23" s="1285" t="s">
        <v>177</v>
      </c>
      <c r="AH23" s="1285" t="s">
        <v>177</v>
      </c>
      <c r="AI23" s="1285" t="s">
        <v>177</v>
      </c>
      <c r="AJ23" s="1285" t="s">
        <v>177</v>
      </c>
      <c r="AK23" s="1285" t="s">
        <v>177</v>
      </c>
      <c r="AL23" s="1285" t="s">
        <v>177</v>
      </c>
      <c r="AM23" s="1285" t="s">
        <v>177</v>
      </c>
      <c r="AN23" s="1285" t="s">
        <v>177</v>
      </c>
      <c r="AO23" s="1285" t="s">
        <v>177</v>
      </c>
      <c r="AP23" s="1176"/>
      <c r="AQ23" s="1176"/>
      <c r="AR23" s="1176"/>
      <c r="AS23" s="1176"/>
      <c r="AT23" s="1284"/>
      <c r="AU23" s="1287"/>
      <c r="AV23" s="1290">
        <v>44298</v>
      </c>
    </row>
    <row r="24" spans="1:50" s="870" customFormat="1" ht="16" x14ac:dyDescent="0.2">
      <c r="A24" s="867">
        <f t="shared" si="4"/>
        <v>23</v>
      </c>
      <c r="B24" s="878" t="s">
        <v>223</v>
      </c>
      <c r="C24" s="459" t="s">
        <v>224</v>
      </c>
      <c r="D24" s="850" t="s">
        <v>219</v>
      </c>
      <c r="E24" s="879" t="s">
        <v>17</v>
      </c>
      <c r="F24" s="879" t="s">
        <v>40</v>
      </c>
      <c r="G24" s="879" t="s">
        <v>124</v>
      </c>
      <c r="H24" s="879">
        <v>1343452</v>
      </c>
      <c r="I24" s="880">
        <v>43900</v>
      </c>
      <c r="J24" s="858">
        <v>44298</v>
      </c>
      <c r="K24" s="854">
        <f t="shared" si="1"/>
        <v>13.066666666666666</v>
      </c>
      <c r="L24" s="89">
        <v>44425</v>
      </c>
      <c r="M24" s="854">
        <f t="shared" si="2"/>
        <v>1.4361111111111111</v>
      </c>
      <c r="N24" s="852">
        <f t="shared" si="3"/>
        <v>524.18055555555554</v>
      </c>
      <c r="O24" s="879">
        <f t="shared" si="6"/>
        <v>17.472685185185185</v>
      </c>
      <c r="P24" s="97" t="s">
        <v>172</v>
      </c>
      <c r="Q24" s="881" t="s">
        <v>222</v>
      </c>
      <c r="R24" s="882">
        <v>162</v>
      </c>
      <c r="S24" s="882" t="s">
        <v>177</v>
      </c>
      <c r="T24" s="882" t="s">
        <v>177</v>
      </c>
      <c r="U24" s="882" t="s">
        <v>177</v>
      </c>
      <c r="V24" s="882" t="s">
        <v>177</v>
      </c>
      <c r="W24" s="882" t="s">
        <v>177</v>
      </c>
      <c r="X24" s="882">
        <v>38</v>
      </c>
      <c r="Y24" s="881">
        <v>38</v>
      </c>
      <c r="Z24" s="883">
        <v>40</v>
      </c>
      <c r="AA24" s="881">
        <v>40</v>
      </c>
      <c r="AB24" s="882">
        <v>40</v>
      </c>
      <c r="AC24" s="882">
        <v>41</v>
      </c>
      <c r="AD24" s="881">
        <v>43</v>
      </c>
      <c r="AE24" s="881">
        <v>45</v>
      </c>
      <c r="AF24" s="881">
        <v>45</v>
      </c>
      <c r="AG24" s="881">
        <v>47</v>
      </c>
      <c r="AH24" s="881">
        <v>48</v>
      </c>
      <c r="AI24" s="881">
        <v>49</v>
      </c>
      <c r="AJ24" s="881">
        <v>50</v>
      </c>
      <c r="AK24" s="881">
        <v>51</v>
      </c>
      <c r="AL24" s="881">
        <v>51</v>
      </c>
      <c r="AM24" s="881">
        <v>50</v>
      </c>
      <c r="AN24" s="881">
        <v>50</v>
      </c>
      <c r="AO24" s="881">
        <v>50</v>
      </c>
      <c r="AP24" s="881">
        <v>51</v>
      </c>
      <c r="AQ24" s="881">
        <v>50</v>
      </c>
      <c r="AR24" s="881">
        <v>50</v>
      </c>
      <c r="AS24" s="882"/>
      <c r="AT24" s="884">
        <v>58</v>
      </c>
      <c r="AU24" s="881">
        <v>57</v>
      </c>
      <c r="AV24" s="869">
        <v>44298</v>
      </c>
    </row>
    <row r="25" spans="1:50" s="870" customFormat="1" ht="16" x14ac:dyDescent="0.2">
      <c r="A25" s="867">
        <f t="shared" si="4"/>
        <v>24</v>
      </c>
      <c r="B25" s="878" t="s">
        <v>225</v>
      </c>
      <c r="C25" s="459" t="s">
        <v>226</v>
      </c>
      <c r="D25" s="850" t="s">
        <v>219</v>
      </c>
      <c r="E25" s="879" t="s">
        <v>17</v>
      </c>
      <c r="F25" s="879" t="s">
        <v>40</v>
      </c>
      <c r="G25" s="879" t="s">
        <v>118</v>
      </c>
      <c r="H25" s="879">
        <v>1343452</v>
      </c>
      <c r="I25" s="880">
        <v>43949</v>
      </c>
      <c r="J25" s="858">
        <v>44298</v>
      </c>
      <c r="K25" s="854">
        <f t="shared" si="1"/>
        <v>11.466666666666667</v>
      </c>
      <c r="L25" s="89">
        <v>44425</v>
      </c>
      <c r="M25" s="854">
        <f t="shared" si="2"/>
        <v>1.3027777777777778</v>
      </c>
      <c r="N25" s="852">
        <f t="shared" si="3"/>
        <v>475.51388888888891</v>
      </c>
      <c r="O25" s="879">
        <f>N25/30</f>
        <v>15.850462962962963</v>
      </c>
      <c r="P25" s="97" t="s">
        <v>172</v>
      </c>
      <c r="Q25" s="881">
        <v>178</v>
      </c>
      <c r="R25" s="882">
        <v>159</v>
      </c>
      <c r="S25" s="882">
        <v>26</v>
      </c>
      <c r="T25" s="881">
        <v>29</v>
      </c>
      <c r="U25" s="882">
        <v>34</v>
      </c>
      <c r="V25" s="881">
        <v>36</v>
      </c>
      <c r="W25" s="882">
        <v>39</v>
      </c>
      <c r="X25" s="882">
        <v>40</v>
      </c>
      <c r="Y25" s="881">
        <v>39</v>
      </c>
      <c r="Z25" s="883">
        <v>44</v>
      </c>
      <c r="AA25" s="881">
        <v>39</v>
      </c>
      <c r="AB25" s="882">
        <v>39</v>
      </c>
      <c r="AC25" s="882">
        <v>40</v>
      </c>
      <c r="AD25" s="881">
        <v>40</v>
      </c>
      <c r="AE25" s="881">
        <v>42</v>
      </c>
      <c r="AF25" s="881">
        <v>44</v>
      </c>
      <c r="AG25" s="881">
        <v>46</v>
      </c>
      <c r="AH25" s="881">
        <v>47</v>
      </c>
      <c r="AI25" s="881">
        <v>48</v>
      </c>
      <c r="AJ25" s="881">
        <v>48</v>
      </c>
      <c r="AK25" s="881">
        <v>48</v>
      </c>
      <c r="AL25" s="881">
        <v>48</v>
      </c>
      <c r="AM25" s="881">
        <v>49</v>
      </c>
      <c r="AN25" s="881">
        <v>49</v>
      </c>
      <c r="AO25" s="881">
        <v>50</v>
      </c>
      <c r="AP25" s="881">
        <v>49</v>
      </c>
      <c r="AQ25" s="881">
        <v>49</v>
      </c>
      <c r="AR25" s="881">
        <v>49</v>
      </c>
      <c r="AS25" s="882"/>
      <c r="AT25" s="882">
        <v>55</v>
      </c>
      <c r="AU25" s="881">
        <v>55</v>
      </c>
      <c r="AV25" s="869">
        <v>44298</v>
      </c>
    </row>
    <row r="26" spans="1:50" s="870" customFormat="1" ht="16" x14ac:dyDescent="0.2">
      <c r="A26" s="867">
        <f t="shared" si="4"/>
        <v>25</v>
      </c>
      <c r="B26" s="878" t="s">
        <v>227</v>
      </c>
      <c r="C26" s="459" t="s">
        <v>228</v>
      </c>
      <c r="D26" s="850" t="s">
        <v>229</v>
      </c>
      <c r="E26" s="886" t="s">
        <v>15</v>
      </c>
      <c r="F26" s="886" t="s">
        <v>52</v>
      </c>
      <c r="G26" s="886" t="s">
        <v>124</v>
      </c>
      <c r="H26" s="886">
        <v>1324359</v>
      </c>
      <c r="I26" s="887">
        <v>43927</v>
      </c>
      <c r="J26" s="858">
        <v>44298</v>
      </c>
      <c r="K26" s="854">
        <f t="shared" si="1"/>
        <v>12.2</v>
      </c>
      <c r="L26" s="89">
        <v>44425</v>
      </c>
      <c r="M26" s="854">
        <f t="shared" si="2"/>
        <v>1.3638888888888889</v>
      </c>
      <c r="N26" s="852">
        <f t="shared" si="3"/>
        <v>497.81944444444446</v>
      </c>
      <c r="O26" s="886">
        <f t="shared" ref="O26:O30" si="7">N26/30</f>
        <v>16.593981481481482</v>
      </c>
      <c r="P26" s="97" t="s">
        <v>172</v>
      </c>
      <c r="Q26" s="888">
        <v>152</v>
      </c>
      <c r="R26" s="889">
        <v>237</v>
      </c>
      <c r="S26" s="889">
        <v>32</v>
      </c>
      <c r="T26" s="888">
        <v>32</v>
      </c>
      <c r="U26" s="889">
        <v>33</v>
      </c>
      <c r="V26" s="888">
        <v>36</v>
      </c>
      <c r="W26" s="889">
        <v>37</v>
      </c>
      <c r="X26" s="889">
        <v>37</v>
      </c>
      <c r="Y26" s="888">
        <v>38</v>
      </c>
      <c r="Z26" s="890">
        <v>40</v>
      </c>
      <c r="AA26" s="888">
        <v>40</v>
      </c>
      <c r="AB26" s="889">
        <v>41</v>
      </c>
      <c r="AC26" s="889">
        <v>42</v>
      </c>
      <c r="AD26" s="888">
        <v>43</v>
      </c>
      <c r="AE26" s="888">
        <v>44</v>
      </c>
      <c r="AF26" s="888">
        <v>44</v>
      </c>
      <c r="AG26" s="888">
        <v>46</v>
      </c>
      <c r="AH26" s="888">
        <v>47</v>
      </c>
      <c r="AI26" s="888">
        <v>47</v>
      </c>
      <c r="AJ26" s="888">
        <v>48</v>
      </c>
      <c r="AK26" s="888">
        <v>49</v>
      </c>
      <c r="AL26" s="888">
        <v>49</v>
      </c>
      <c r="AM26" s="888">
        <v>48</v>
      </c>
      <c r="AN26" s="888">
        <v>49</v>
      </c>
      <c r="AO26" s="888">
        <v>49</v>
      </c>
      <c r="AP26" s="888">
        <v>49</v>
      </c>
      <c r="AQ26" s="888">
        <v>49</v>
      </c>
      <c r="AR26" s="888">
        <v>50</v>
      </c>
      <c r="AS26" s="889"/>
      <c r="AT26" s="889">
        <v>51</v>
      </c>
      <c r="AU26" s="888">
        <v>50</v>
      </c>
      <c r="AV26" s="869">
        <v>44298</v>
      </c>
    </row>
    <row r="27" spans="1:50" s="870" customFormat="1" ht="16" x14ac:dyDescent="0.2">
      <c r="A27" s="867">
        <f t="shared" si="4"/>
        <v>26</v>
      </c>
      <c r="B27" s="878" t="s">
        <v>230</v>
      </c>
      <c r="C27" s="459" t="s">
        <v>231</v>
      </c>
      <c r="D27" s="850" t="s">
        <v>229</v>
      </c>
      <c r="E27" s="886" t="s">
        <v>15</v>
      </c>
      <c r="F27" s="886" t="s">
        <v>52</v>
      </c>
      <c r="G27" s="886" t="s">
        <v>121</v>
      </c>
      <c r="H27" s="886">
        <v>1324359</v>
      </c>
      <c r="I27" s="887">
        <v>43927</v>
      </c>
      <c r="J27" s="858">
        <v>44298</v>
      </c>
      <c r="K27" s="854">
        <f t="shared" si="1"/>
        <v>12.2</v>
      </c>
      <c r="L27" s="89">
        <v>44425</v>
      </c>
      <c r="M27" s="854">
        <f t="shared" si="2"/>
        <v>1.3638888888888889</v>
      </c>
      <c r="N27" s="852">
        <f t="shared" si="3"/>
        <v>497.81944444444446</v>
      </c>
      <c r="O27" s="886">
        <f t="shared" si="7"/>
        <v>16.593981481481482</v>
      </c>
      <c r="P27" s="97" t="s">
        <v>172</v>
      </c>
      <c r="Q27" s="888">
        <v>242</v>
      </c>
      <c r="R27" s="889">
        <v>199</v>
      </c>
      <c r="S27" s="889">
        <v>29</v>
      </c>
      <c r="T27" s="888">
        <v>30</v>
      </c>
      <c r="U27" s="889">
        <v>33</v>
      </c>
      <c r="V27" s="888">
        <v>36</v>
      </c>
      <c r="W27" s="889">
        <v>37</v>
      </c>
      <c r="X27" s="889">
        <v>38</v>
      </c>
      <c r="Y27" s="888">
        <v>40</v>
      </c>
      <c r="Z27" s="890">
        <v>42</v>
      </c>
      <c r="AA27" s="888">
        <v>44</v>
      </c>
      <c r="AB27" s="889">
        <v>45</v>
      </c>
      <c r="AC27" s="889">
        <v>45</v>
      </c>
      <c r="AD27" s="888">
        <v>46</v>
      </c>
      <c r="AE27" s="888">
        <v>46</v>
      </c>
      <c r="AF27" s="888">
        <v>46</v>
      </c>
      <c r="AG27" s="888">
        <v>46</v>
      </c>
      <c r="AH27" s="888">
        <v>47</v>
      </c>
      <c r="AI27" s="888">
        <v>47</v>
      </c>
      <c r="AJ27" s="888">
        <v>47</v>
      </c>
      <c r="AK27" s="888">
        <v>48</v>
      </c>
      <c r="AL27" s="888">
        <v>48</v>
      </c>
      <c r="AM27" s="888">
        <v>49</v>
      </c>
      <c r="AN27" s="888">
        <v>49</v>
      </c>
      <c r="AO27" s="888">
        <v>49</v>
      </c>
      <c r="AP27" s="888">
        <v>50</v>
      </c>
      <c r="AQ27" s="888">
        <v>51</v>
      </c>
      <c r="AR27" s="888">
        <v>51</v>
      </c>
      <c r="AS27" s="889"/>
      <c r="AT27" s="889">
        <v>52</v>
      </c>
      <c r="AU27" s="888">
        <v>51</v>
      </c>
      <c r="AV27" s="869">
        <v>44298</v>
      </c>
    </row>
    <row r="28" spans="1:50" s="870" customFormat="1" ht="16" x14ac:dyDescent="0.2">
      <c r="A28" s="867">
        <f t="shared" si="4"/>
        <v>27</v>
      </c>
      <c r="B28" s="891" t="s">
        <v>204</v>
      </c>
      <c r="C28" s="892" t="s">
        <v>232</v>
      </c>
      <c r="D28" s="850" t="s">
        <v>233</v>
      </c>
      <c r="E28" s="886" t="s">
        <v>17</v>
      </c>
      <c r="F28" s="886" t="s">
        <v>52</v>
      </c>
      <c r="G28" s="886" t="s">
        <v>124</v>
      </c>
      <c r="H28" s="886">
        <v>1324352</v>
      </c>
      <c r="I28" s="887">
        <v>43927</v>
      </c>
      <c r="J28" s="858">
        <v>44298</v>
      </c>
      <c r="K28" s="854">
        <f t="shared" si="1"/>
        <v>12.2</v>
      </c>
      <c r="L28" s="89">
        <v>44425</v>
      </c>
      <c r="M28" s="854">
        <f t="shared" si="2"/>
        <v>1.3638888888888889</v>
      </c>
      <c r="N28" s="852">
        <f t="shared" si="3"/>
        <v>497.81944444444446</v>
      </c>
      <c r="O28" s="886">
        <f t="shared" si="7"/>
        <v>16.593981481481482</v>
      </c>
      <c r="P28" s="97" t="s">
        <v>172</v>
      </c>
      <c r="Q28" s="888">
        <v>154</v>
      </c>
      <c r="R28" s="889">
        <v>192</v>
      </c>
      <c r="S28" s="889">
        <v>26</v>
      </c>
      <c r="T28" s="888">
        <v>28</v>
      </c>
      <c r="U28" s="889">
        <v>30</v>
      </c>
      <c r="V28" s="888">
        <v>34</v>
      </c>
      <c r="W28" s="889">
        <v>30</v>
      </c>
      <c r="X28" s="889">
        <v>29</v>
      </c>
      <c r="Y28" s="888">
        <v>40</v>
      </c>
      <c r="Z28" s="890">
        <v>42</v>
      </c>
      <c r="AA28" s="888">
        <v>41</v>
      </c>
      <c r="AB28" s="889">
        <v>41</v>
      </c>
      <c r="AC28" s="889">
        <v>42</v>
      </c>
      <c r="AD28" s="888">
        <v>42</v>
      </c>
      <c r="AE28" s="888">
        <v>43</v>
      </c>
      <c r="AF28" s="888">
        <v>43</v>
      </c>
      <c r="AG28" s="888">
        <v>44</v>
      </c>
      <c r="AH28" s="888">
        <v>45</v>
      </c>
      <c r="AI28" s="888">
        <v>46</v>
      </c>
      <c r="AJ28" s="888">
        <v>46</v>
      </c>
      <c r="AK28" s="888">
        <v>46</v>
      </c>
      <c r="AL28" s="888">
        <v>46</v>
      </c>
      <c r="AM28" s="888">
        <v>46</v>
      </c>
      <c r="AN28" s="888">
        <v>47</v>
      </c>
      <c r="AO28" s="888">
        <v>47</v>
      </c>
      <c r="AP28" s="888">
        <v>48</v>
      </c>
      <c r="AQ28" s="888">
        <v>49</v>
      </c>
      <c r="AR28" s="888">
        <v>49</v>
      </c>
      <c r="AS28" s="889"/>
      <c r="AT28" s="889">
        <v>50</v>
      </c>
      <c r="AU28" s="888">
        <v>50</v>
      </c>
      <c r="AV28" s="869">
        <v>44298</v>
      </c>
    </row>
    <row r="29" spans="1:50" s="870" customFormat="1" ht="16" x14ac:dyDescent="0.2">
      <c r="A29" s="867">
        <f t="shared" si="4"/>
        <v>28</v>
      </c>
      <c r="B29" s="878" t="s">
        <v>234</v>
      </c>
      <c r="C29" s="459" t="s">
        <v>235</v>
      </c>
      <c r="D29" s="850" t="s">
        <v>233</v>
      </c>
      <c r="E29" s="886" t="s">
        <v>17</v>
      </c>
      <c r="F29" s="886" t="s">
        <v>52</v>
      </c>
      <c r="G29" s="886" t="s">
        <v>121</v>
      </c>
      <c r="H29" s="886">
        <v>1324352</v>
      </c>
      <c r="I29" s="887">
        <v>43927</v>
      </c>
      <c r="J29" s="858">
        <v>44298</v>
      </c>
      <c r="K29" s="854">
        <f t="shared" si="1"/>
        <v>12.2</v>
      </c>
      <c r="L29" s="89">
        <v>44425</v>
      </c>
      <c r="M29" s="854">
        <f t="shared" si="2"/>
        <v>1.3638888888888889</v>
      </c>
      <c r="N29" s="852">
        <f t="shared" si="3"/>
        <v>497.81944444444446</v>
      </c>
      <c r="O29" s="886">
        <f t="shared" si="7"/>
        <v>16.593981481481482</v>
      </c>
      <c r="P29" s="97" t="s">
        <v>172</v>
      </c>
      <c r="Q29" s="888">
        <v>179</v>
      </c>
      <c r="R29" s="889">
        <v>205</v>
      </c>
      <c r="S29" s="889">
        <v>27</v>
      </c>
      <c r="T29" s="888">
        <v>28</v>
      </c>
      <c r="U29" s="889">
        <v>30</v>
      </c>
      <c r="V29" s="888">
        <v>33</v>
      </c>
      <c r="W29" s="889">
        <v>35</v>
      </c>
      <c r="X29" s="889">
        <v>37</v>
      </c>
      <c r="Y29" s="888">
        <v>29</v>
      </c>
      <c r="Z29" s="890">
        <v>33</v>
      </c>
      <c r="AA29" s="888">
        <v>32</v>
      </c>
      <c r="AB29" s="889">
        <v>32</v>
      </c>
      <c r="AC29" s="889">
        <v>32</v>
      </c>
      <c r="AD29" s="888">
        <v>33</v>
      </c>
      <c r="AE29" s="888">
        <v>33</v>
      </c>
      <c r="AF29" s="888">
        <v>34</v>
      </c>
      <c r="AG29" s="888">
        <v>35</v>
      </c>
      <c r="AH29" s="888">
        <v>36</v>
      </c>
      <c r="AI29" s="888">
        <v>37</v>
      </c>
      <c r="AJ29" s="888">
        <v>37</v>
      </c>
      <c r="AK29" s="888">
        <v>38</v>
      </c>
      <c r="AL29" s="888">
        <v>38</v>
      </c>
      <c r="AM29" s="888">
        <v>39</v>
      </c>
      <c r="AN29" s="888">
        <v>40</v>
      </c>
      <c r="AO29" s="888">
        <v>40</v>
      </c>
      <c r="AP29" s="888">
        <v>41</v>
      </c>
      <c r="AQ29" s="888">
        <v>41</v>
      </c>
      <c r="AR29" s="888">
        <v>41</v>
      </c>
      <c r="AS29" s="889"/>
      <c r="AT29" s="889">
        <v>48</v>
      </c>
      <c r="AU29" s="888">
        <v>45</v>
      </c>
      <c r="AV29" s="869">
        <v>44298</v>
      </c>
    </row>
    <row r="30" spans="1:50" s="870" customFormat="1" ht="16" x14ac:dyDescent="0.2">
      <c r="A30" s="867">
        <f t="shared" si="4"/>
        <v>29</v>
      </c>
      <c r="B30" s="878" t="s">
        <v>236</v>
      </c>
      <c r="C30" s="459" t="s">
        <v>237</v>
      </c>
      <c r="D30" s="850" t="s">
        <v>233</v>
      </c>
      <c r="E30" s="886" t="s">
        <v>17</v>
      </c>
      <c r="F30" s="886" t="s">
        <v>52</v>
      </c>
      <c r="G30" s="886" t="s">
        <v>111</v>
      </c>
      <c r="H30" s="886">
        <v>1324352</v>
      </c>
      <c r="I30" s="887">
        <v>43937</v>
      </c>
      <c r="J30" s="858">
        <v>44298</v>
      </c>
      <c r="K30" s="854">
        <f t="shared" si="1"/>
        <v>11.866666666666667</v>
      </c>
      <c r="L30" s="89">
        <v>44425</v>
      </c>
      <c r="M30" s="854">
        <f t="shared" si="2"/>
        <v>1.336111111111111</v>
      </c>
      <c r="N30" s="852">
        <f t="shared" si="3"/>
        <v>487.68055555555554</v>
      </c>
      <c r="O30" s="886">
        <f t="shared" si="7"/>
        <v>16.25601851851852</v>
      </c>
      <c r="P30" s="97" t="s">
        <v>172</v>
      </c>
      <c r="Q30" s="888">
        <v>146</v>
      </c>
      <c r="R30" s="889">
        <v>216</v>
      </c>
      <c r="S30" s="889">
        <v>23</v>
      </c>
      <c r="T30" s="888">
        <v>25</v>
      </c>
      <c r="U30" s="889">
        <v>26</v>
      </c>
      <c r="V30" s="888">
        <v>26</v>
      </c>
      <c r="W30" s="889">
        <v>26</v>
      </c>
      <c r="X30" s="889">
        <v>26</v>
      </c>
      <c r="Y30" s="888">
        <v>29</v>
      </c>
      <c r="Z30" s="890">
        <v>30</v>
      </c>
      <c r="AA30" s="888">
        <v>30</v>
      </c>
      <c r="AB30" s="889">
        <v>30</v>
      </c>
      <c r="AC30" s="889">
        <v>30</v>
      </c>
      <c r="AD30" s="888">
        <v>30</v>
      </c>
      <c r="AE30" s="888">
        <v>31</v>
      </c>
      <c r="AF30" s="888">
        <v>32</v>
      </c>
      <c r="AG30" s="888">
        <v>32</v>
      </c>
      <c r="AH30" s="888">
        <v>33</v>
      </c>
      <c r="AI30" s="888">
        <v>33</v>
      </c>
      <c r="AJ30" s="888">
        <v>34</v>
      </c>
      <c r="AK30" s="888">
        <v>34</v>
      </c>
      <c r="AL30" s="888">
        <v>35</v>
      </c>
      <c r="AM30" s="888">
        <v>35</v>
      </c>
      <c r="AN30" s="888">
        <v>35</v>
      </c>
      <c r="AO30" s="888">
        <v>36</v>
      </c>
      <c r="AP30" s="888">
        <v>36</v>
      </c>
      <c r="AQ30" s="888">
        <v>37</v>
      </c>
      <c r="AR30" s="888">
        <v>37</v>
      </c>
      <c r="AS30" s="889"/>
      <c r="AT30" s="889">
        <v>36</v>
      </c>
      <c r="AU30" s="888">
        <v>35</v>
      </c>
      <c r="AV30" s="893">
        <v>44298</v>
      </c>
    </row>
    <row r="31" spans="1:50" ht="16" x14ac:dyDescent="0.2">
      <c r="A31" s="162" t="s">
        <v>53</v>
      </c>
      <c r="B31" s="14"/>
    </row>
    <row r="32" spans="1:50" ht="16" x14ac:dyDescent="0.2">
      <c r="A32" s="163" t="s">
        <v>24</v>
      </c>
      <c r="B32" s="14"/>
    </row>
    <row r="33" spans="1:69" x14ac:dyDescent="0.2">
      <c r="A33" s="164" t="s">
        <v>40</v>
      </c>
      <c r="B33" s="168"/>
    </row>
    <row r="34" spans="1:69" ht="16" x14ac:dyDescent="0.2">
      <c r="A34" s="165" t="s">
        <v>48</v>
      </c>
      <c r="B34" s="533"/>
    </row>
    <row r="35" spans="1:69" ht="16" x14ac:dyDescent="0.2">
      <c r="A35" s="166" t="s">
        <v>54</v>
      </c>
      <c r="B35" s="14"/>
    </row>
    <row r="36" spans="1:69" ht="16" x14ac:dyDescent="0.2">
      <c r="A36" s="188" t="s">
        <v>52</v>
      </c>
      <c r="B36" s="14"/>
    </row>
    <row r="37" spans="1:69" x14ac:dyDescent="0.2">
      <c r="A37" s="187" t="s">
        <v>55</v>
      </c>
      <c r="B37" s="168"/>
    </row>
    <row r="38" spans="1:69" ht="17" x14ac:dyDescent="0.2">
      <c r="A38" s="375" t="s">
        <v>56</v>
      </c>
      <c r="B38" s="566"/>
    </row>
    <row r="39" spans="1:69" ht="17" x14ac:dyDescent="0.2">
      <c r="A39" s="510" t="s">
        <v>57</v>
      </c>
      <c r="B39" s="566"/>
    </row>
    <row r="40" spans="1:69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9" x14ac:dyDescent="0.2">
      <c r="A41" s="460" t="s">
        <v>1808</v>
      </c>
      <c r="B41" s="460"/>
    </row>
    <row r="42" spans="1:69" ht="16" x14ac:dyDescent="0.2">
      <c r="A42" s="82" t="s">
        <v>0</v>
      </c>
      <c r="B42" s="82"/>
      <c r="C42" t="s">
        <v>60</v>
      </c>
      <c r="D42" s="2" t="s">
        <v>61</v>
      </c>
      <c r="E42" s="87" t="s">
        <v>64</v>
      </c>
      <c r="F42" s="87" t="s">
        <v>65</v>
      </c>
      <c r="G42" s="87" t="s">
        <v>63</v>
      </c>
      <c r="H42" s="87" t="s">
        <v>1901</v>
      </c>
      <c r="I42" s="87" t="s">
        <v>66</v>
      </c>
      <c r="J42" s="87"/>
      <c r="K42" s="87"/>
      <c r="L42" s="87" t="s">
        <v>1810</v>
      </c>
      <c r="M42" s="18" t="s">
        <v>67</v>
      </c>
      <c r="N42" s="18" t="s">
        <v>68</v>
      </c>
      <c r="O42" s="18" t="s">
        <v>69</v>
      </c>
      <c r="P42" s="88" t="s">
        <v>72</v>
      </c>
      <c r="Q42" s="448" t="s">
        <v>1935</v>
      </c>
      <c r="R42" s="1" t="s">
        <v>1936</v>
      </c>
      <c r="S42" s="448" t="s">
        <v>1937</v>
      </c>
      <c r="T42" s="1" t="s">
        <v>1938</v>
      </c>
      <c r="U42" s="448" t="s">
        <v>1939</v>
      </c>
      <c r="V42" s="1" t="s">
        <v>1940</v>
      </c>
      <c r="W42" s="448" t="s">
        <v>1941</v>
      </c>
      <c r="X42" s="1" t="s">
        <v>1942</v>
      </c>
      <c r="Y42" s="448" t="s">
        <v>1943</v>
      </c>
      <c r="Z42" s="1" t="s">
        <v>1944</v>
      </c>
      <c r="AA42" s="448" t="s">
        <v>1945</v>
      </c>
      <c r="AB42" s="1" t="s">
        <v>1946</v>
      </c>
      <c r="AC42" s="448" t="s">
        <v>1947</v>
      </c>
      <c r="AD42" s="1" t="s">
        <v>1948</v>
      </c>
      <c r="AE42" s="448" t="s">
        <v>1949</v>
      </c>
      <c r="AF42" s="1" t="s">
        <v>1950</v>
      </c>
      <c r="AG42" s="448" t="s">
        <v>1951</v>
      </c>
      <c r="AH42" s="1" t="s">
        <v>1952</v>
      </c>
      <c r="AI42" s="448" t="s">
        <v>1953</v>
      </c>
      <c r="AJ42" s="1" t="s">
        <v>1954</v>
      </c>
      <c r="AK42" s="448" t="s">
        <v>1955</v>
      </c>
      <c r="AL42" s="1" t="s">
        <v>1956</v>
      </c>
      <c r="AM42" s="448" t="s">
        <v>1957</v>
      </c>
      <c r="AN42" s="1" t="s">
        <v>1958</v>
      </c>
      <c r="AO42" s="448" t="s">
        <v>1959</v>
      </c>
      <c r="AP42" s="1" t="s">
        <v>1960</v>
      </c>
      <c r="AQ42" s="448" t="s">
        <v>1961</v>
      </c>
      <c r="AR42" s="1" t="s">
        <v>1962</v>
      </c>
      <c r="AS42" s="448" t="s">
        <v>1963</v>
      </c>
      <c r="AT42" s="448"/>
      <c r="AU42" s="448"/>
      <c r="AV42" s="1" t="s">
        <v>1964</v>
      </c>
      <c r="AW42" s="448" t="s">
        <v>1965</v>
      </c>
      <c r="AX42" s="1" t="s">
        <v>1966</v>
      </c>
      <c r="AY42" s="448" t="s">
        <v>1967</v>
      </c>
      <c r="AZ42" s="1" t="s">
        <v>1968</v>
      </c>
      <c r="BA42" s="448" t="s">
        <v>1969</v>
      </c>
      <c r="BB42" s="1" t="s">
        <v>1970</v>
      </c>
      <c r="BC42" s="448" t="s">
        <v>1971</v>
      </c>
      <c r="BD42" s="1" t="s">
        <v>1972</v>
      </c>
      <c r="BE42" s="448" t="s">
        <v>1973</v>
      </c>
      <c r="BF42" s="1" t="s">
        <v>1974</v>
      </c>
      <c r="BG42" s="448" t="s">
        <v>1975</v>
      </c>
      <c r="BH42" s="1" t="s">
        <v>1976</v>
      </c>
      <c r="BI42" s="448" t="s">
        <v>1977</v>
      </c>
      <c r="BJ42" s="1" t="s">
        <v>1978</v>
      </c>
      <c r="BK42" s="448" t="s">
        <v>1979</v>
      </c>
      <c r="BL42" s="1" t="s">
        <v>1980</v>
      </c>
      <c r="BM42" s="448" t="s">
        <v>1981</v>
      </c>
      <c r="BN42" s="1" t="s">
        <v>1982</v>
      </c>
      <c r="BO42" s="448" t="s">
        <v>1983</v>
      </c>
      <c r="BP42" s="1" t="s">
        <v>1984</v>
      </c>
      <c r="BQ42" s="448" t="s">
        <v>1985</v>
      </c>
    </row>
    <row r="43" spans="1:69" ht="16" x14ac:dyDescent="0.2">
      <c r="A43" s="82">
        <v>1</v>
      </c>
      <c r="B43" s="82"/>
      <c r="C43" s="1" t="s">
        <v>169</v>
      </c>
      <c r="D43" s="14" t="s">
        <v>170</v>
      </c>
      <c r="E43" s="16" t="s">
        <v>171</v>
      </c>
      <c r="F43" s="16" t="s">
        <v>121</v>
      </c>
      <c r="G43" s="16" t="s">
        <v>17</v>
      </c>
      <c r="H43" s="16">
        <v>1362659</v>
      </c>
      <c r="I43" s="89">
        <v>43927</v>
      </c>
      <c r="J43" s="89"/>
      <c r="K43" s="89"/>
      <c r="L43" s="89">
        <v>44425</v>
      </c>
      <c r="M43" s="80">
        <f t="shared" ref="M43:M71" ca="1" si="8">YEARFRAC(I43,TODAY())</f>
        <v>1.8944444444444444</v>
      </c>
      <c r="N43" s="16">
        <f t="shared" ref="N43:N71" ca="1" si="9">_xlfn.DAYS(TODAY(),I43)</f>
        <v>693</v>
      </c>
      <c r="O43" s="16">
        <f t="shared" ref="O43:O71" ca="1" si="10">N43/30</f>
        <v>23.1</v>
      </c>
      <c r="P43" s="97" t="s">
        <v>172</v>
      </c>
      <c r="Q43" s="449">
        <v>400</v>
      </c>
      <c r="R43" s="449">
        <v>231</v>
      </c>
      <c r="S43" s="449">
        <v>169</v>
      </c>
      <c r="T43" s="449">
        <v>219</v>
      </c>
      <c r="U43" s="449">
        <v>181</v>
      </c>
      <c r="V43" s="449">
        <v>276</v>
      </c>
      <c r="W43" s="449">
        <v>0</v>
      </c>
      <c r="X43" s="449">
        <v>141</v>
      </c>
      <c r="Y43" s="450">
        <v>159</v>
      </c>
      <c r="Z43" s="449">
        <v>277</v>
      </c>
      <c r="AA43" s="449">
        <v>123</v>
      </c>
      <c r="AB43" s="451">
        <v>259</v>
      </c>
      <c r="AC43" s="449">
        <v>141</v>
      </c>
      <c r="AD43" s="449">
        <v>270</v>
      </c>
      <c r="AE43" s="449">
        <v>130</v>
      </c>
      <c r="AF43" s="449">
        <v>265</v>
      </c>
      <c r="AG43" s="449">
        <v>145</v>
      </c>
      <c r="AH43" s="449">
        <v>290</v>
      </c>
      <c r="AI43" s="449">
        <v>110</v>
      </c>
      <c r="AJ43" s="449">
        <v>287</v>
      </c>
      <c r="AK43" s="449">
        <v>113</v>
      </c>
      <c r="AL43" s="449">
        <v>288</v>
      </c>
      <c r="AM43" s="449">
        <v>0</v>
      </c>
      <c r="AN43" s="449">
        <v>227</v>
      </c>
      <c r="AO43" s="449">
        <v>173</v>
      </c>
      <c r="AP43" s="449">
        <v>286</v>
      </c>
      <c r="AQ43" s="449">
        <v>114</v>
      </c>
      <c r="AR43" s="449">
        <v>258</v>
      </c>
      <c r="AS43" s="449">
        <v>142</v>
      </c>
      <c r="AT43" s="449"/>
      <c r="AU43" s="449"/>
      <c r="AV43" s="449">
        <v>271</v>
      </c>
      <c r="AW43" s="449">
        <v>129</v>
      </c>
      <c r="AX43" s="449">
        <v>266</v>
      </c>
      <c r="AY43" s="449">
        <v>134</v>
      </c>
      <c r="AZ43" s="449">
        <v>277</v>
      </c>
      <c r="BA43" s="449">
        <v>123</v>
      </c>
      <c r="BB43" s="449">
        <v>289</v>
      </c>
      <c r="BC43" s="449">
        <v>111</v>
      </c>
      <c r="BD43" s="449">
        <v>288</v>
      </c>
      <c r="BE43" s="449">
        <v>112</v>
      </c>
      <c r="BF43" s="449">
        <v>290</v>
      </c>
      <c r="BG43" s="449">
        <v>110</v>
      </c>
      <c r="BH43" s="449">
        <v>285</v>
      </c>
      <c r="BI43" s="449">
        <v>115</v>
      </c>
      <c r="BJ43" s="449">
        <v>295</v>
      </c>
      <c r="BK43" s="449">
        <v>105</v>
      </c>
      <c r="BL43" s="449">
        <v>292</v>
      </c>
      <c r="BM43" s="449">
        <v>108</v>
      </c>
      <c r="BN43" s="449">
        <v>290</v>
      </c>
      <c r="BO43" s="449">
        <v>110</v>
      </c>
      <c r="BP43" s="449">
        <v>289</v>
      </c>
      <c r="BQ43" s="449">
        <v>111</v>
      </c>
    </row>
    <row r="44" spans="1:69" ht="16" x14ac:dyDescent="0.2">
      <c r="A44" s="82">
        <f t="shared" ref="A44:A71" si="11">1+A43</f>
        <v>2</v>
      </c>
      <c r="B44" s="82"/>
      <c r="C44" s="1" t="s">
        <v>174</v>
      </c>
      <c r="D44" s="14" t="s">
        <v>170</v>
      </c>
      <c r="E44" s="16" t="s">
        <v>171</v>
      </c>
      <c r="F44" s="16" t="s">
        <v>111</v>
      </c>
      <c r="G44" s="16" t="s">
        <v>17</v>
      </c>
      <c r="H44" s="16" t="s">
        <v>176</v>
      </c>
      <c r="I44" s="89">
        <v>43927</v>
      </c>
      <c r="J44" s="89"/>
      <c r="K44" s="89"/>
      <c r="L44" s="89">
        <v>44425</v>
      </c>
      <c r="M44" s="80">
        <f t="shared" ca="1" si="8"/>
        <v>1.8944444444444444</v>
      </c>
      <c r="N44" s="16">
        <f t="shared" ca="1" si="9"/>
        <v>693</v>
      </c>
      <c r="O44" s="16">
        <f t="shared" ca="1" si="10"/>
        <v>23.1</v>
      </c>
      <c r="P44" s="97" t="s">
        <v>172</v>
      </c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</row>
    <row r="45" spans="1:69" ht="16" x14ac:dyDescent="0.2">
      <c r="A45" s="82">
        <f t="shared" si="11"/>
        <v>3</v>
      </c>
      <c r="B45" s="82"/>
      <c r="C45" s="459" t="s">
        <v>175</v>
      </c>
      <c r="D45" s="14" t="s">
        <v>170</v>
      </c>
      <c r="E45" s="16" t="s">
        <v>171</v>
      </c>
      <c r="F45" s="16" t="s">
        <v>124</v>
      </c>
      <c r="G45" s="16" t="s">
        <v>17</v>
      </c>
      <c r="H45" s="16" t="s">
        <v>176</v>
      </c>
      <c r="I45" s="89">
        <v>43950</v>
      </c>
      <c r="J45" s="89"/>
      <c r="K45" s="89"/>
      <c r="L45" s="89">
        <v>44425</v>
      </c>
      <c r="M45" s="80">
        <f t="shared" ca="1" si="8"/>
        <v>1.8305555555555555</v>
      </c>
      <c r="N45" s="16">
        <f t="shared" ca="1" si="9"/>
        <v>670</v>
      </c>
      <c r="O45" s="16">
        <f t="shared" ca="1" si="10"/>
        <v>22.333333333333332</v>
      </c>
      <c r="P45" s="97" t="s">
        <v>172</v>
      </c>
      <c r="Q45" s="449" t="s">
        <v>1986</v>
      </c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</row>
    <row r="46" spans="1:69" ht="16" x14ac:dyDescent="0.2">
      <c r="A46" s="82">
        <f t="shared" si="11"/>
        <v>4</v>
      </c>
      <c r="B46" s="82"/>
      <c r="C46" s="1" t="s">
        <v>179</v>
      </c>
      <c r="D46" s="14" t="s">
        <v>170</v>
      </c>
      <c r="E46" s="16" t="s">
        <v>171</v>
      </c>
      <c r="F46" s="16" t="s">
        <v>118</v>
      </c>
      <c r="G46" s="16" t="s">
        <v>17</v>
      </c>
      <c r="H46" s="16">
        <v>1299175</v>
      </c>
      <c r="I46" s="89">
        <v>43927</v>
      </c>
      <c r="J46" s="89"/>
      <c r="K46" s="89"/>
      <c r="L46" s="89">
        <v>44425</v>
      </c>
      <c r="M46" s="80">
        <f t="shared" ca="1" si="8"/>
        <v>1.8944444444444444</v>
      </c>
      <c r="N46" s="16">
        <f t="shared" ca="1" si="9"/>
        <v>693</v>
      </c>
      <c r="O46" s="16">
        <f t="shared" ca="1" si="10"/>
        <v>23.1</v>
      </c>
      <c r="P46" s="97" t="s">
        <v>172</v>
      </c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</row>
    <row r="47" spans="1:69" ht="16" x14ac:dyDescent="0.2">
      <c r="A47" s="82">
        <f t="shared" si="11"/>
        <v>5</v>
      </c>
      <c r="B47" s="82"/>
      <c r="C47" s="1" t="s">
        <v>181</v>
      </c>
      <c r="D47" s="14" t="s">
        <v>182</v>
      </c>
      <c r="E47" s="16" t="s">
        <v>171</v>
      </c>
      <c r="F47" s="16" t="s">
        <v>124</v>
      </c>
      <c r="G47" s="16" t="s">
        <v>15</v>
      </c>
      <c r="H47" s="16">
        <v>1324361</v>
      </c>
      <c r="I47" s="89">
        <v>43936</v>
      </c>
      <c r="J47" s="89"/>
      <c r="K47" s="89"/>
      <c r="L47" s="89">
        <v>44425</v>
      </c>
      <c r="M47" s="80">
        <f t="shared" ca="1" si="8"/>
        <v>1.8694444444444445</v>
      </c>
      <c r="N47" s="16">
        <f t="shared" ca="1" si="9"/>
        <v>684</v>
      </c>
      <c r="O47" s="16">
        <f t="shared" ca="1" si="10"/>
        <v>22.8</v>
      </c>
      <c r="P47" s="82" t="s">
        <v>9</v>
      </c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</row>
    <row r="48" spans="1:69" ht="16" x14ac:dyDescent="0.2">
      <c r="A48" s="82">
        <f t="shared" si="11"/>
        <v>6</v>
      </c>
      <c r="B48" s="82"/>
      <c r="C48" s="1" t="s">
        <v>185</v>
      </c>
      <c r="D48" s="14" t="s">
        <v>182</v>
      </c>
      <c r="E48" s="16" t="s">
        <v>171</v>
      </c>
      <c r="F48" s="16" t="s">
        <v>121</v>
      </c>
      <c r="G48" s="16" t="s">
        <v>15</v>
      </c>
      <c r="H48" s="16">
        <v>1324361</v>
      </c>
      <c r="I48" s="89">
        <v>43936</v>
      </c>
      <c r="J48" s="89"/>
      <c r="K48" s="89"/>
      <c r="L48" s="89">
        <v>44425</v>
      </c>
      <c r="M48" s="80">
        <f t="shared" ca="1" si="8"/>
        <v>1.8694444444444445</v>
      </c>
      <c r="N48" s="16">
        <f t="shared" ca="1" si="9"/>
        <v>684</v>
      </c>
      <c r="O48" s="16">
        <f t="shared" ca="1" si="10"/>
        <v>22.8</v>
      </c>
      <c r="P48" s="82" t="s">
        <v>9</v>
      </c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</row>
    <row r="49" spans="1:69" ht="16" x14ac:dyDescent="0.2">
      <c r="A49" s="82">
        <f t="shared" si="11"/>
        <v>7</v>
      </c>
      <c r="B49" s="82"/>
      <c r="C49" s="1" t="s">
        <v>187</v>
      </c>
      <c r="D49" s="14" t="s">
        <v>182</v>
      </c>
      <c r="E49" s="16" t="s">
        <v>171</v>
      </c>
      <c r="F49" s="16" t="s">
        <v>111</v>
      </c>
      <c r="G49" s="16" t="s">
        <v>15</v>
      </c>
      <c r="H49" s="16">
        <v>1324361</v>
      </c>
      <c r="I49" s="89">
        <v>43936</v>
      </c>
      <c r="J49" s="89"/>
      <c r="K49" s="89"/>
      <c r="L49" s="89">
        <v>44425</v>
      </c>
      <c r="M49" s="80">
        <f t="shared" ca="1" si="8"/>
        <v>1.8694444444444445</v>
      </c>
      <c r="N49" s="16">
        <f t="shared" ca="1" si="9"/>
        <v>684</v>
      </c>
      <c r="O49" s="16">
        <f t="shared" ca="1" si="10"/>
        <v>22.8</v>
      </c>
      <c r="P49" s="82" t="s">
        <v>9</v>
      </c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 t="s">
        <v>109</v>
      </c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</row>
    <row r="50" spans="1:69" ht="16" x14ac:dyDescent="0.2">
      <c r="A50" s="82">
        <f t="shared" si="11"/>
        <v>8</v>
      </c>
      <c r="B50" s="82"/>
      <c r="C50" s="1" t="s">
        <v>189</v>
      </c>
      <c r="D50" s="14" t="s">
        <v>182</v>
      </c>
      <c r="E50" s="16" t="s">
        <v>171</v>
      </c>
      <c r="F50" s="16" t="s">
        <v>118</v>
      </c>
      <c r="G50" s="16" t="s">
        <v>15</v>
      </c>
      <c r="H50" s="16">
        <v>1324361</v>
      </c>
      <c r="I50" s="89">
        <v>43936</v>
      </c>
      <c r="J50" s="89"/>
      <c r="K50" s="89"/>
      <c r="L50" s="89">
        <v>44425</v>
      </c>
      <c r="M50" s="80">
        <f t="shared" ca="1" si="8"/>
        <v>1.8694444444444445</v>
      </c>
      <c r="N50" s="16">
        <f t="shared" ca="1" si="9"/>
        <v>684</v>
      </c>
      <c r="O50" s="16">
        <f t="shared" ca="1" si="10"/>
        <v>22.8</v>
      </c>
      <c r="P50" s="82" t="s">
        <v>9</v>
      </c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</row>
    <row r="51" spans="1:69" ht="16" x14ac:dyDescent="0.2">
      <c r="A51" s="82">
        <f t="shared" si="11"/>
        <v>9</v>
      </c>
      <c r="B51" s="82"/>
      <c r="C51" s="1" t="s">
        <v>191</v>
      </c>
      <c r="D51" s="14" t="s">
        <v>192</v>
      </c>
      <c r="E51" s="16" t="s">
        <v>171</v>
      </c>
      <c r="F51" s="16" t="s">
        <v>124</v>
      </c>
      <c r="G51" s="16" t="s">
        <v>15</v>
      </c>
      <c r="H51" s="16">
        <v>1324349</v>
      </c>
      <c r="I51" s="89">
        <v>43942</v>
      </c>
      <c r="J51" s="89"/>
      <c r="K51" s="89"/>
      <c r="L51" s="89">
        <v>44425</v>
      </c>
      <c r="M51" s="80">
        <f t="shared" ca="1" si="8"/>
        <v>1.8527777777777779</v>
      </c>
      <c r="N51" s="16">
        <f t="shared" ca="1" si="9"/>
        <v>678</v>
      </c>
      <c r="O51" s="16">
        <f t="shared" ca="1" si="10"/>
        <v>22.6</v>
      </c>
      <c r="P51" s="97" t="s">
        <v>172</v>
      </c>
      <c r="Q51" s="449">
        <v>400</v>
      </c>
      <c r="R51" s="449">
        <v>234</v>
      </c>
      <c r="S51" s="449">
        <v>166</v>
      </c>
      <c r="T51" s="449">
        <v>211</v>
      </c>
      <c r="U51" s="449">
        <v>189</v>
      </c>
      <c r="V51" s="449">
        <v>326</v>
      </c>
      <c r="W51" s="449">
        <v>0</v>
      </c>
      <c r="X51" s="449">
        <v>247</v>
      </c>
      <c r="Y51" s="450">
        <v>153</v>
      </c>
      <c r="Z51" s="449">
        <v>322</v>
      </c>
      <c r="AA51" s="449">
        <v>78</v>
      </c>
      <c r="AB51" s="451">
        <v>259</v>
      </c>
      <c r="AC51" s="449">
        <v>148</v>
      </c>
      <c r="AD51" s="449">
        <v>271</v>
      </c>
      <c r="AE51" s="449">
        <v>129</v>
      </c>
      <c r="AF51" s="449">
        <v>269</v>
      </c>
      <c r="AG51" s="449">
        <v>131</v>
      </c>
      <c r="AH51" s="449">
        <v>288</v>
      </c>
      <c r="AI51" s="449">
        <v>112</v>
      </c>
      <c r="AJ51" s="449">
        <v>290</v>
      </c>
      <c r="AK51" s="449">
        <v>110</v>
      </c>
      <c r="AL51" s="449">
        <v>299</v>
      </c>
      <c r="AM51" s="449">
        <v>0</v>
      </c>
      <c r="AN51" s="449">
        <v>220</v>
      </c>
      <c r="AO51" s="449">
        <v>180</v>
      </c>
      <c r="AP51" s="449">
        <v>277</v>
      </c>
      <c r="AQ51" s="449">
        <v>123</v>
      </c>
      <c r="AR51" s="449">
        <v>278</v>
      </c>
      <c r="AS51" s="449">
        <v>122</v>
      </c>
      <c r="AT51" s="449"/>
      <c r="AU51" s="449"/>
      <c r="AV51" s="449">
        <v>267</v>
      </c>
      <c r="AW51" s="449">
        <v>133</v>
      </c>
      <c r="AX51" s="449">
        <v>251</v>
      </c>
      <c r="AY51" s="449">
        <v>149</v>
      </c>
      <c r="AZ51" s="449">
        <v>248</v>
      </c>
      <c r="BA51" s="449">
        <v>152</v>
      </c>
      <c r="BB51" s="449">
        <v>265</v>
      </c>
      <c r="BC51" s="449">
        <v>135</v>
      </c>
      <c r="BD51" s="449">
        <v>271</v>
      </c>
      <c r="BE51" s="449">
        <v>129</v>
      </c>
      <c r="BF51" s="449">
        <v>264</v>
      </c>
      <c r="BG51" s="449">
        <v>136</v>
      </c>
      <c r="BH51" s="449">
        <v>255</v>
      </c>
      <c r="BI51" s="449">
        <v>145</v>
      </c>
      <c r="BJ51" s="449">
        <v>287</v>
      </c>
      <c r="BK51" s="449">
        <v>113</v>
      </c>
      <c r="BL51" s="449">
        <v>279</v>
      </c>
      <c r="BM51" s="449">
        <v>121</v>
      </c>
      <c r="BN51" s="449">
        <v>277</v>
      </c>
      <c r="BO51" s="449">
        <v>123</v>
      </c>
      <c r="BP51" s="449">
        <v>268</v>
      </c>
      <c r="BQ51" s="449">
        <v>132</v>
      </c>
    </row>
    <row r="52" spans="1:69" ht="16" x14ac:dyDescent="0.2">
      <c r="A52" s="82">
        <f t="shared" si="11"/>
        <v>10</v>
      </c>
      <c r="B52" s="82"/>
      <c r="C52" s="1" t="s">
        <v>1627</v>
      </c>
      <c r="D52" s="14" t="s">
        <v>192</v>
      </c>
      <c r="E52" s="16" t="s">
        <v>171</v>
      </c>
      <c r="F52" s="16" t="s">
        <v>121</v>
      </c>
      <c r="G52" s="16" t="s">
        <v>15</v>
      </c>
      <c r="H52" s="16">
        <v>1324349</v>
      </c>
      <c r="I52" s="89">
        <v>43942</v>
      </c>
      <c r="J52" s="89"/>
      <c r="K52" s="89"/>
      <c r="L52" s="89">
        <v>44425</v>
      </c>
      <c r="M52" s="80">
        <f t="shared" ca="1" si="8"/>
        <v>1.8527777777777779</v>
      </c>
      <c r="N52" s="16">
        <f t="shared" ca="1" si="9"/>
        <v>678</v>
      </c>
      <c r="O52" s="16">
        <f t="shared" ca="1" si="10"/>
        <v>22.6</v>
      </c>
      <c r="P52" s="97" t="s">
        <v>172</v>
      </c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</row>
    <row r="53" spans="1:69" ht="16" x14ac:dyDescent="0.2">
      <c r="A53" s="82">
        <f t="shared" si="11"/>
        <v>11</v>
      </c>
      <c r="B53" s="82"/>
      <c r="C53" s="1" t="s">
        <v>195</v>
      </c>
      <c r="D53" s="14" t="s">
        <v>192</v>
      </c>
      <c r="E53" s="16" t="s">
        <v>171</v>
      </c>
      <c r="F53" s="16" t="s">
        <v>111</v>
      </c>
      <c r="G53" s="16" t="s">
        <v>15</v>
      </c>
      <c r="H53" s="16">
        <v>1324349</v>
      </c>
      <c r="I53" s="89">
        <v>43942</v>
      </c>
      <c r="J53" s="89"/>
      <c r="K53" s="89"/>
      <c r="L53" s="89">
        <v>44425</v>
      </c>
      <c r="M53" s="80">
        <f t="shared" ca="1" si="8"/>
        <v>1.8527777777777779</v>
      </c>
      <c r="N53" s="16">
        <f t="shared" ca="1" si="9"/>
        <v>678</v>
      </c>
      <c r="O53" s="16">
        <f t="shared" ca="1" si="10"/>
        <v>22.6</v>
      </c>
      <c r="P53" s="97" t="s">
        <v>172</v>
      </c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</row>
    <row r="54" spans="1:69" ht="16" x14ac:dyDescent="0.2">
      <c r="A54" s="82">
        <f t="shared" si="11"/>
        <v>12</v>
      </c>
      <c r="B54" s="82"/>
      <c r="C54" s="1" t="s">
        <v>197</v>
      </c>
      <c r="D54" s="14" t="s">
        <v>192</v>
      </c>
      <c r="E54" s="16" t="s">
        <v>171</v>
      </c>
      <c r="F54" s="16" t="s">
        <v>118</v>
      </c>
      <c r="G54" s="16" t="s">
        <v>15</v>
      </c>
      <c r="H54" s="16">
        <v>1324349</v>
      </c>
      <c r="I54" s="89">
        <v>43942</v>
      </c>
      <c r="J54" s="89"/>
      <c r="K54" s="89"/>
      <c r="L54" s="89">
        <v>44425</v>
      </c>
      <c r="M54" s="80">
        <f t="shared" ca="1" si="8"/>
        <v>1.8527777777777779</v>
      </c>
      <c r="N54" s="16">
        <f t="shared" ca="1" si="9"/>
        <v>678</v>
      </c>
      <c r="O54" s="16">
        <f t="shared" ca="1" si="10"/>
        <v>22.6</v>
      </c>
      <c r="P54" s="97" t="s">
        <v>172</v>
      </c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</row>
    <row r="55" spans="1:69" ht="16" x14ac:dyDescent="0.2">
      <c r="A55" s="82">
        <f t="shared" si="11"/>
        <v>13</v>
      </c>
      <c r="B55" s="82"/>
      <c r="C55" s="1" t="s">
        <v>198</v>
      </c>
      <c r="D55" s="14" t="s">
        <v>199</v>
      </c>
      <c r="E55" s="16" t="s">
        <v>171</v>
      </c>
      <c r="F55" s="16" t="s">
        <v>124</v>
      </c>
      <c r="G55" s="16" t="s">
        <v>17</v>
      </c>
      <c r="H55" s="16">
        <v>1324350</v>
      </c>
      <c r="I55" s="89">
        <v>43942</v>
      </c>
      <c r="J55" s="89"/>
      <c r="K55" s="89"/>
      <c r="L55" s="89">
        <v>44425</v>
      </c>
      <c r="M55" s="80">
        <f t="shared" ca="1" si="8"/>
        <v>1.8527777777777779</v>
      </c>
      <c r="N55" s="16">
        <f t="shared" ca="1" si="9"/>
        <v>678</v>
      </c>
      <c r="O55" s="16">
        <f t="shared" ca="1" si="10"/>
        <v>22.6</v>
      </c>
      <c r="P55" s="82" t="s">
        <v>9</v>
      </c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</row>
    <row r="56" spans="1:69" ht="16" x14ac:dyDescent="0.2">
      <c r="A56" s="82">
        <f t="shared" si="11"/>
        <v>14</v>
      </c>
      <c r="B56" s="82"/>
      <c r="C56" s="1" t="s">
        <v>201</v>
      </c>
      <c r="D56" s="14" t="s">
        <v>199</v>
      </c>
      <c r="E56" s="16" t="s">
        <v>171</v>
      </c>
      <c r="F56" s="16" t="s">
        <v>121</v>
      </c>
      <c r="G56" s="16" t="s">
        <v>17</v>
      </c>
      <c r="H56" s="16">
        <v>1324350</v>
      </c>
      <c r="I56" s="89">
        <v>43942</v>
      </c>
      <c r="J56" s="89"/>
      <c r="K56" s="89"/>
      <c r="L56" s="89">
        <v>44425</v>
      </c>
      <c r="M56" s="80">
        <f t="shared" ca="1" si="8"/>
        <v>1.8527777777777779</v>
      </c>
      <c r="N56" s="16">
        <f t="shared" ca="1" si="9"/>
        <v>678</v>
      </c>
      <c r="O56" s="16">
        <f t="shared" ca="1" si="10"/>
        <v>22.6</v>
      </c>
      <c r="P56" s="82" t="s">
        <v>9</v>
      </c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</row>
    <row r="57" spans="1:69" ht="16" x14ac:dyDescent="0.2">
      <c r="A57" s="82">
        <f t="shared" si="11"/>
        <v>15</v>
      </c>
      <c r="B57" s="82"/>
      <c r="C57" s="1" t="s">
        <v>203</v>
      </c>
      <c r="D57" s="14" t="s">
        <v>199</v>
      </c>
      <c r="E57" s="16" t="s">
        <v>171</v>
      </c>
      <c r="F57" s="16" t="s">
        <v>111</v>
      </c>
      <c r="G57" s="16" t="s">
        <v>17</v>
      </c>
      <c r="H57" s="16">
        <v>1324350</v>
      </c>
      <c r="I57" s="89">
        <v>43942</v>
      </c>
      <c r="J57" s="89"/>
      <c r="K57" s="89"/>
      <c r="L57" s="89">
        <v>44425</v>
      </c>
      <c r="M57" s="80">
        <f t="shared" ca="1" si="8"/>
        <v>1.8527777777777779</v>
      </c>
      <c r="N57" s="16">
        <f t="shared" ca="1" si="9"/>
        <v>678</v>
      </c>
      <c r="O57" s="16">
        <f t="shared" ca="1" si="10"/>
        <v>22.6</v>
      </c>
      <c r="P57" s="82" t="s">
        <v>9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</row>
    <row r="58" spans="1:69" ht="16" x14ac:dyDescent="0.2">
      <c r="A58" s="82">
        <f t="shared" si="11"/>
        <v>16</v>
      </c>
      <c r="B58" s="82"/>
      <c r="C58" s="1" t="s">
        <v>205</v>
      </c>
      <c r="D58" s="14" t="s">
        <v>199</v>
      </c>
      <c r="E58" s="16" t="s">
        <v>171</v>
      </c>
      <c r="F58" s="16" t="s">
        <v>118</v>
      </c>
      <c r="G58" s="16" t="s">
        <v>17</v>
      </c>
      <c r="H58" s="16">
        <v>1324350</v>
      </c>
      <c r="I58" s="89">
        <v>43942</v>
      </c>
      <c r="J58" s="89"/>
      <c r="K58" s="89"/>
      <c r="L58" s="89">
        <v>44425</v>
      </c>
      <c r="M58" s="80">
        <f t="shared" ca="1" si="8"/>
        <v>1.8527777777777779</v>
      </c>
      <c r="N58" s="16">
        <f t="shared" ca="1" si="9"/>
        <v>678</v>
      </c>
      <c r="O58" s="16">
        <f t="shared" ca="1" si="10"/>
        <v>22.6</v>
      </c>
      <c r="P58" s="82" t="s">
        <v>9</v>
      </c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</row>
    <row r="59" spans="1:69" ht="16" x14ac:dyDescent="0.2">
      <c r="A59" s="82">
        <f t="shared" si="11"/>
        <v>17</v>
      </c>
      <c r="B59" s="82"/>
      <c r="C59" s="1" t="s">
        <v>207</v>
      </c>
      <c r="D59" s="14" t="s">
        <v>199</v>
      </c>
      <c r="E59" s="16" t="s">
        <v>171</v>
      </c>
      <c r="F59" s="16" t="s">
        <v>208</v>
      </c>
      <c r="G59" s="16" t="s">
        <v>17</v>
      </c>
      <c r="H59" s="16">
        <v>1324350</v>
      </c>
      <c r="I59" s="89">
        <v>43950</v>
      </c>
      <c r="J59" s="89"/>
      <c r="K59" s="89"/>
      <c r="L59" s="89">
        <v>44425</v>
      </c>
      <c r="M59" s="80">
        <f t="shared" ca="1" si="8"/>
        <v>1.8305555555555555</v>
      </c>
      <c r="N59" s="16">
        <f t="shared" ca="1" si="9"/>
        <v>670</v>
      </c>
      <c r="O59" s="16">
        <f t="shared" ca="1" si="10"/>
        <v>22.333333333333332</v>
      </c>
      <c r="P59" s="82" t="s">
        <v>9</v>
      </c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</row>
    <row r="60" spans="1:69" ht="16" x14ac:dyDescent="0.2">
      <c r="A60" s="82">
        <f t="shared" si="11"/>
        <v>18</v>
      </c>
      <c r="B60" s="82"/>
      <c r="C60" s="1" t="s">
        <v>210</v>
      </c>
      <c r="D60" s="14" t="s">
        <v>211</v>
      </c>
      <c r="E60" s="90" t="s">
        <v>40</v>
      </c>
      <c r="F60" s="90" t="s">
        <v>111</v>
      </c>
      <c r="G60" s="90" t="s">
        <v>15</v>
      </c>
      <c r="H60" s="90">
        <v>1299771</v>
      </c>
      <c r="I60" s="95">
        <v>43949</v>
      </c>
      <c r="J60" s="95"/>
      <c r="K60" s="95"/>
      <c r="L60" s="89">
        <v>44425</v>
      </c>
      <c r="M60" s="96">
        <f t="shared" ca="1" si="8"/>
        <v>1.8333333333333333</v>
      </c>
      <c r="N60" s="90">
        <f t="shared" ca="1" si="9"/>
        <v>671</v>
      </c>
      <c r="O60" s="90">
        <f t="shared" ca="1" si="10"/>
        <v>22.366666666666667</v>
      </c>
      <c r="P60" s="97" t="s">
        <v>172</v>
      </c>
      <c r="Q60" s="452">
        <v>400</v>
      </c>
      <c r="R60" s="452">
        <v>224</v>
      </c>
      <c r="S60" s="452">
        <v>176</v>
      </c>
      <c r="T60" s="452">
        <v>237</v>
      </c>
      <c r="U60" s="452">
        <v>163</v>
      </c>
      <c r="V60" s="452">
        <v>366</v>
      </c>
      <c r="W60" s="452">
        <v>0</v>
      </c>
      <c r="X60" s="452">
        <v>265</v>
      </c>
      <c r="Y60" s="453">
        <v>135</v>
      </c>
      <c r="Z60" s="452">
        <v>355</v>
      </c>
      <c r="AA60" s="452">
        <v>45</v>
      </c>
      <c r="AB60" s="454">
        <v>261</v>
      </c>
      <c r="AC60" s="452">
        <v>139</v>
      </c>
      <c r="AD60" s="452">
        <v>288</v>
      </c>
      <c r="AE60" s="452">
        <v>112</v>
      </c>
      <c r="AF60" s="452">
        <v>290</v>
      </c>
      <c r="AG60" s="452">
        <v>110</v>
      </c>
      <c r="AH60" s="452">
        <v>310</v>
      </c>
      <c r="AI60" s="452">
        <v>90</v>
      </c>
      <c r="AJ60" s="452">
        <v>298</v>
      </c>
      <c r="AK60" s="452">
        <v>102</v>
      </c>
      <c r="AL60" s="452">
        <v>301</v>
      </c>
      <c r="AM60" s="452">
        <v>0</v>
      </c>
      <c r="AN60" s="452">
        <v>237</v>
      </c>
      <c r="AO60" s="452">
        <v>163</v>
      </c>
      <c r="AP60" s="452">
        <v>306</v>
      </c>
      <c r="AQ60" s="452">
        <v>94</v>
      </c>
      <c r="AR60" s="452">
        <v>288</v>
      </c>
      <c r="AS60" s="452">
        <v>112</v>
      </c>
      <c r="AT60" s="452"/>
      <c r="AU60" s="452"/>
      <c r="AV60" s="452">
        <v>278</v>
      </c>
      <c r="AW60" s="452">
        <v>122</v>
      </c>
      <c r="AX60" s="452">
        <v>292</v>
      </c>
      <c r="AY60" s="452">
        <v>108</v>
      </c>
      <c r="AZ60" s="452">
        <v>307</v>
      </c>
      <c r="BA60" s="452">
        <v>93</v>
      </c>
      <c r="BB60" s="452">
        <v>313</v>
      </c>
      <c r="BC60" s="452">
        <v>87</v>
      </c>
      <c r="BD60" s="452">
        <v>314</v>
      </c>
      <c r="BE60" s="452">
        <v>86</v>
      </c>
      <c r="BF60" s="452">
        <v>296</v>
      </c>
      <c r="BG60" s="452">
        <v>104</v>
      </c>
      <c r="BH60" s="452">
        <v>297</v>
      </c>
      <c r="BI60" s="452">
        <v>103</v>
      </c>
      <c r="BJ60" s="452">
        <v>302</v>
      </c>
      <c r="BK60" s="452">
        <v>98</v>
      </c>
      <c r="BL60" s="452">
        <v>306</v>
      </c>
      <c r="BM60" s="452">
        <v>94</v>
      </c>
      <c r="BN60" s="452">
        <v>313</v>
      </c>
      <c r="BO60" s="452">
        <v>87</v>
      </c>
      <c r="BP60" s="452">
        <v>308</v>
      </c>
      <c r="BQ60" s="452">
        <v>92</v>
      </c>
    </row>
    <row r="61" spans="1:69" ht="16" x14ac:dyDescent="0.2">
      <c r="A61" s="82">
        <f t="shared" si="11"/>
        <v>19</v>
      </c>
      <c r="B61" s="82"/>
      <c r="C61" s="1" t="s">
        <v>214</v>
      </c>
      <c r="D61" s="14" t="s">
        <v>211</v>
      </c>
      <c r="E61" s="90" t="s">
        <v>40</v>
      </c>
      <c r="F61" s="90" t="s">
        <v>118</v>
      </c>
      <c r="G61" s="90" t="s">
        <v>15</v>
      </c>
      <c r="H61" s="90">
        <v>1299771</v>
      </c>
      <c r="I61" s="95">
        <v>43949</v>
      </c>
      <c r="J61" s="95"/>
      <c r="K61" s="95"/>
      <c r="L61" s="89">
        <v>44425</v>
      </c>
      <c r="M61" s="96">
        <f t="shared" ca="1" si="8"/>
        <v>1.8333333333333333</v>
      </c>
      <c r="N61" s="90">
        <f t="shared" ca="1" si="9"/>
        <v>671</v>
      </c>
      <c r="O61" s="90">
        <f t="shared" ca="1" si="10"/>
        <v>22.366666666666667</v>
      </c>
      <c r="P61" s="97" t="s">
        <v>172</v>
      </c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</row>
    <row r="62" spans="1:69" ht="16" x14ac:dyDescent="0.2">
      <c r="A62" s="82">
        <f t="shared" si="11"/>
        <v>20</v>
      </c>
      <c r="B62" s="82"/>
      <c r="C62" s="1" t="s">
        <v>216</v>
      </c>
      <c r="D62" s="14" t="s">
        <v>211</v>
      </c>
      <c r="E62" s="90" t="s">
        <v>40</v>
      </c>
      <c r="F62" s="90" t="s">
        <v>115</v>
      </c>
      <c r="G62" s="90" t="s">
        <v>15</v>
      </c>
      <c r="H62" s="90">
        <v>1299771</v>
      </c>
      <c r="I62" s="95">
        <v>43949</v>
      </c>
      <c r="J62" s="95"/>
      <c r="K62" s="95"/>
      <c r="L62" s="89">
        <v>44425</v>
      </c>
      <c r="M62" s="96">
        <f t="shared" ca="1" si="8"/>
        <v>1.8333333333333333</v>
      </c>
      <c r="N62" s="90">
        <f t="shared" ca="1" si="9"/>
        <v>671</v>
      </c>
      <c r="O62" s="90">
        <f t="shared" ca="1" si="10"/>
        <v>22.366666666666667</v>
      </c>
      <c r="P62" s="97" t="s">
        <v>172</v>
      </c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</row>
    <row r="63" spans="1:69" ht="16" x14ac:dyDescent="0.2">
      <c r="A63" s="82">
        <f t="shared" si="11"/>
        <v>21</v>
      </c>
      <c r="B63" s="82"/>
      <c r="C63" s="1" t="s">
        <v>218</v>
      </c>
      <c r="D63" s="14" t="s">
        <v>219</v>
      </c>
      <c r="E63" s="90" t="s">
        <v>40</v>
      </c>
      <c r="F63" s="90" t="s">
        <v>111</v>
      </c>
      <c r="G63" s="90" t="s">
        <v>17</v>
      </c>
      <c r="H63" s="90">
        <v>1343452</v>
      </c>
      <c r="I63" s="95">
        <v>43949</v>
      </c>
      <c r="J63" s="95"/>
      <c r="K63" s="95"/>
      <c r="L63" s="89">
        <v>44425</v>
      </c>
      <c r="M63" s="96">
        <f t="shared" ca="1" si="8"/>
        <v>1.8333333333333333</v>
      </c>
      <c r="N63" s="90">
        <f t="shared" ca="1" si="9"/>
        <v>671</v>
      </c>
      <c r="O63" s="90">
        <f t="shared" ca="1" si="10"/>
        <v>22.366666666666667</v>
      </c>
      <c r="P63" s="97" t="s">
        <v>172</v>
      </c>
      <c r="Q63" s="452">
        <v>400</v>
      </c>
      <c r="R63" s="452">
        <v>286</v>
      </c>
      <c r="S63" s="452">
        <v>114</v>
      </c>
      <c r="T63" s="452">
        <v>256</v>
      </c>
      <c r="U63" s="452">
        <v>144</v>
      </c>
      <c r="V63" s="452">
        <v>278</v>
      </c>
      <c r="W63" s="452">
        <v>0</v>
      </c>
      <c r="X63" s="452">
        <v>112</v>
      </c>
      <c r="Y63" s="453">
        <v>288</v>
      </c>
      <c r="Z63" s="452">
        <v>290</v>
      </c>
      <c r="AA63" s="452">
        <v>110</v>
      </c>
      <c r="AB63" s="454">
        <v>251</v>
      </c>
      <c r="AC63" s="452">
        <v>149</v>
      </c>
      <c r="AD63" s="452">
        <v>276</v>
      </c>
      <c r="AE63" s="452">
        <v>124</v>
      </c>
      <c r="AF63" s="452">
        <v>303</v>
      </c>
      <c r="AG63" s="452">
        <v>97</v>
      </c>
      <c r="AH63" s="452">
        <v>311</v>
      </c>
      <c r="AI63" s="452">
        <v>89</v>
      </c>
      <c r="AJ63" s="452">
        <v>270</v>
      </c>
      <c r="AK63" s="452">
        <v>130</v>
      </c>
      <c r="AL63" s="452">
        <v>288</v>
      </c>
      <c r="AM63" s="452">
        <v>0</v>
      </c>
      <c r="AN63" s="452">
        <v>217</v>
      </c>
      <c r="AO63" s="452">
        <v>183</v>
      </c>
      <c r="AP63" s="452">
        <v>302</v>
      </c>
      <c r="AQ63" s="452">
        <v>98</v>
      </c>
      <c r="AR63" s="452">
        <v>285</v>
      </c>
      <c r="AS63" s="452">
        <v>115</v>
      </c>
      <c r="AT63" s="452"/>
      <c r="AU63" s="452"/>
      <c r="AV63" s="452">
        <v>284</v>
      </c>
      <c r="AW63" s="452">
        <v>116</v>
      </c>
      <c r="AX63" s="452">
        <v>283</v>
      </c>
      <c r="AY63" s="452">
        <v>117</v>
      </c>
      <c r="AZ63" s="452">
        <v>308</v>
      </c>
      <c r="BA63" s="452">
        <v>92</v>
      </c>
      <c r="BB63" s="452">
        <v>310</v>
      </c>
      <c r="BC63" s="452">
        <v>90</v>
      </c>
      <c r="BD63" s="452">
        <v>290</v>
      </c>
      <c r="BE63" s="452">
        <v>110</v>
      </c>
      <c r="BF63" s="452">
        <v>295</v>
      </c>
      <c r="BG63" s="452">
        <v>105</v>
      </c>
      <c r="BH63" s="452">
        <v>299</v>
      </c>
      <c r="BI63" s="452">
        <v>101</v>
      </c>
      <c r="BJ63" s="452">
        <v>306</v>
      </c>
      <c r="BK63" s="452">
        <v>94</v>
      </c>
      <c r="BL63" s="452">
        <v>303</v>
      </c>
      <c r="BM63" s="452">
        <v>97</v>
      </c>
      <c r="BN63" s="452">
        <v>309</v>
      </c>
      <c r="BO63" s="452">
        <v>91</v>
      </c>
      <c r="BP63" s="452">
        <v>307</v>
      </c>
      <c r="BQ63" s="452">
        <v>93</v>
      </c>
    </row>
    <row r="64" spans="1:69" ht="16" x14ac:dyDescent="0.2">
      <c r="A64" s="82">
        <f t="shared" si="11"/>
        <v>22</v>
      </c>
      <c r="B64" s="82"/>
      <c r="C64" s="459" t="s">
        <v>220</v>
      </c>
      <c r="D64" s="14" t="s">
        <v>219</v>
      </c>
      <c r="E64" s="90" t="s">
        <v>40</v>
      </c>
      <c r="F64" s="90" t="s">
        <v>221</v>
      </c>
      <c r="G64" s="90" t="s">
        <v>17</v>
      </c>
      <c r="H64" s="90">
        <v>1343452</v>
      </c>
      <c r="I64" s="95">
        <v>43900</v>
      </c>
      <c r="J64" s="95"/>
      <c r="K64" s="95"/>
      <c r="L64" s="89">
        <v>44425</v>
      </c>
      <c r="M64" s="96">
        <f t="shared" ca="1" si="8"/>
        <v>1.9666666666666666</v>
      </c>
      <c r="N64" s="90">
        <f t="shared" ca="1" si="9"/>
        <v>720</v>
      </c>
      <c r="O64" s="90">
        <f t="shared" ca="1" si="10"/>
        <v>24</v>
      </c>
      <c r="P64" s="97" t="s">
        <v>172</v>
      </c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</row>
    <row r="65" spans="1:69" ht="16" x14ac:dyDescent="0.2">
      <c r="A65" s="82">
        <f t="shared" si="11"/>
        <v>23</v>
      </c>
      <c r="B65" s="82"/>
      <c r="C65" s="1" t="s">
        <v>224</v>
      </c>
      <c r="D65" s="14" t="s">
        <v>219</v>
      </c>
      <c r="E65" s="90" t="s">
        <v>40</v>
      </c>
      <c r="F65" s="90" t="s">
        <v>124</v>
      </c>
      <c r="G65" s="90" t="s">
        <v>17</v>
      </c>
      <c r="H65" s="90">
        <v>1343452</v>
      </c>
      <c r="I65" s="95">
        <v>43900</v>
      </c>
      <c r="J65" s="95"/>
      <c r="K65" s="95"/>
      <c r="L65" s="89">
        <v>44425</v>
      </c>
      <c r="M65" s="96">
        <f t="shared" ca="1" si="8"/>
        <v>1.9666666666666666</v>
      </c>
      <c r="N65" s="90">
        <f t="shared" ca="1" si="9"/>
        <v>720</v>
      </c>
      <c r="O65" s="90">
        <f t="shared" ca="1" si="10"/>
        <v>24</v>
      </c>
      <c r="P65" s="97" t="s">
        <v>172</v>
      </c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</row>
    <row r="66" spans="1:69" ht="16" x14ac:dyDescent="0.2">
      <c r="A66" s="82">
        <f t="shared" si="11"/>
        <v>24</v>
      </c>
      <c r="B66" s="82"/>
      <c r="C66" s="1" t="s">
        <v>226</v>
      </c>
      <c r="D66" s="14" t="s">
        <v>219</v>
      </c>
      <c r="E66" s="90" t="s">
        <v>40</v>
      </c>
      <c r="F66" s="90" t="s">
        <v>118</v>
      </c>
      <c r="G66" s="90" t="s">
        <v>17</v>
      </c>
      <c r="H66" s="90">
        <v>1343452</v>
      </c>
      <c r="I66" s="95">
        <v>43949</v>
      </c>
      <c r="J66" s="95"/>
      <c r="K66" s="95"/>
      <c r="L66" s="89">
        <v>44425</v>
      </c>
      <c r="M66" s="96">
        <f t="shared" ca="1" si="8"/>
        <v>1.8333333333333333</v>
      </c>
      <c r="N66" s="90">
        <f t="shared" ca="1" si="9"/>
        <v>671</v>
      </c>
      <c r="O66" s="90">
        <f t="shared" ca="1" si="10"/>
        <v>22.366666666666667</v>
      </c>
      <c r="P66" s="97" t="s">
        <v>172</v>
      </c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</row>
    <row r="67" spans="1:69" ht="16" x14ac:dyDescent="0.2">
      <c r="A67" s="82">
        <f t="shared" si="11"/>
        <v>25</v>
      </c>
      <c r="B67" s="82"/>
      <c r="C67" s="1" t="s">
        <v>228</v>
      </c>
      <c r="D67" s="14" t="s">
        <v>229</v>
      </c>
      <c r="E67" s="91" t="s">
        <v>52</v>
      </c>
      <c r="F67" s="92" t="s">
        <v>124</v>
      </c>
      <c r="G67" s="92" t="s">
        <v>15</v>
      </c>
      <c r="H67" s="92">
        <v>1324359</v>
      </c>
      <c r="I67" s="93">
        <v>43927</v>
      </c>
      <c r="J67" s="93"/>
      <c r="K67" s="93"/>
      <c r="L67" s="89">
        <v>44425</v>
      </c>
      <c r="M67" s="94">
        <f t="shared" ca="1" si="8"/>
        <v>1.8944444444444444</v>
      </c>
      <c r="N67" s="92">
        <f t="shared" ca="1" si="9"/>
        <v>693</v>
      </c>
      <c r="O67" s="92">
        <f t="shared" ca="1" si="10"/>
        <v>23.1</v>
      </c>
      <c r="P67" s="97" t="s">
        <v>172</v>
      </c>
      <c r="Q67" s="455">
        <v>400</v>
      </c>
      <c r="R67" s="455">
        <v>278</v>
      </c>
      <c r="S67" s="455">
        <v>122</v>
      </c>
      <c r="T67" s="455">
        <v>298</v>
      </c>
      <c r="U67" s="455">
        <v>102</v>
      </c>
      <c r="V67" s="455">
        <v>356</v>
      </c>
      <c r="W67" s="455">
        <v>0</v>
      </c>
      <c r="X67" s="455">
        <v>318</v>
      </c>
      <c r="Y67" s="456">
        <v>82</v>
      </c>
      <c r="Z67" s="455">
        <v>355</v>
      </c>
      <c r="AA67" s="455">
        <v>45</v>
      </c>
      <c r="AB67" s="457">
        <v>281</v>
      </c>
      <c r="AC67" s="455">
        <v>119</v>
      </c>
      <c r="AD67" s="455">
        <v>277</v>
      </c>
      <c r="AE67" s="455">
        <v>123</v>
      </c>
      <c r="AF67" s="455">
        <v>283</v>
      </c>
      <c r="AG67" s="455">
        <v>117</v>
      </c>
      <c r="AH67" s="455">
        <v>315</v>
      </c>
      <c r="AI67" s="455">
        <v>85</v>
      </c>
      <c r="AJ67" s="455">
        <v>313</v>
      </c>
      <c r="AK67" s="455">
        <v>87</v>
      </c>
      <c r="AL67" s="455">
        <v>301</v>
      </c>
      <c r="AM67" s="455">
        <v>0</v>
      </c>
      <c r="AN67" s="455">
        <v>299</v>
      </c>
      <c r="AO67" s="455">
        <v>101</v>
      </c>
      <c r="AP67" s="455">
        <v>320</v>
      </c>
      <c r="AQ67" s="455">
        <v>80</v>
      </c>
      <c r="AR67" s="455">
        <v>332</v>
      </c>
      <c r="AS67" s="455">
        <v>68</v>
      </c>
      <c r="AT67" s="455"/>
      <c r="AU67" s="455"/>
      <c r="AV67" s="455">
        <v>334</v>
      </c>
      <c r="AW67" s="455">
        <v>66</v>
      </c>
      <c r="AX67" s="455">
        <v>323</v>
      </c>
      <c r="AY67" s="455">
        <v>77</v>
      </c>
      <c r="AZ67" s="455">
        <v>329</v>
      </c>
      <c r="BA67" s="455">
        <v>71</v>
      </c>
      <c r="BB67" s="455">
        <v>328</v>
      </c>
      <c r="BC67" s="455">
        <v>182</v>
      </c>
      <c r="BD67" s="455">
        <v>321</v>
      </c>
      <c r="BE67" s="455">
        <v>79</v>
      </c>
      <c r="BF67" s="455">
        <v>297</v>
      </c>
      <c r="BG67" s="455">
        <v>103</v>
      </c>
      <c r="BH67" s="455">
        <v>304</v>
      </c>
      <c r="BI67" s="455">
        <v>96</v>
      </c>
      <c r="BJ67" s="455">
        <v>308</v>
      </c>
      <c r="BK67" s="455">
        <v>92</v>
      </c>
      <c r="BL67" s="455">
        <v>307</v>
      </c>
      <c r="BM67" s="455">
        <v>93</v>
      </c>
      <c r="BN67" s="455">
        <v>304</v>
      </c>
      <c r="BO67" s="455">
        <v>96</v>
      </c>
      <c r="BP67" s="455">
        <v>308</v>
      </c>
      <c r="BQ67" s="455">
        <v>92</v>
      </c>
    </row>
    <row r="68" spans="1:69" ht="16" x14ac:dyDescent="0.2">
      <c r="A68" s="82">
        <f t="shared" si="11"/>
        <v>26</v>
      </c>
      <c r="B68" s="82"/>
      <c r="C68" s="1" t="s">
        <v>231</v>
      </c>
      <c r="D68" s="14" t="s">
        <v>229</v>
      </c>
      <c r="E68" s="91" t="s">
        <v>52</v>
      </c>
      <c r="F68" s="92" t="s">
        <v>121</v>
      </c>
      <c r="G68" s="92" t="s">
        <v>15</v>
      </c>
      <c r="H68" s="92">
        <v>1324359</v>
      </c>
      <c r="I68" s="93">
        <v>43927</v>
      </c>
      <c r="J68" s="93"/>
      <c r="K68" s="93"/>
      <c r="L68" s="89">
        <v>44425</v>
      </c>
      <c r="M68" s="94">
        <f t="shared" ca="1" si="8"/>
        <v>1.8944444444444444</v>
      </c>
      <c r="N68" s="92">
        <f t="shared" ca="1" si="9"/>
        <v>693</v>
      </c>
      <c r="O68" s="92">
        <f t="shared" ca="1" si="10"/>
        <v>23.1</v>
      </c>
      <c r="P68" s="97" t="s">
        <v>172</v>
      </c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</row>
    <row r="69" spans="1:69" ht="16" x14ac:dyDescent="0.2">
      <c r="A69" s="82">
        <f t="shared" si="11"/>
        <v>27</v>
      </c>
      <c r="B69" s="82"/>
      <c r="C69" s="1" t="s">
        <v>232</v>
      </c>
      <c r="D69" s="14" t="s">
        <v>233</v>
      </c>
      <c r="E69" s="91" t="s">
        <v>52</v>
      </c>
      <c r="F69" s="92" t="s">
        <v>124</v>
      </c>
      <c r="G69" s="92" t="s">
        <v>17</v>
      </c>
      <c r="H69" s="92">
        <v>1324352</v>
      </c>
      <c r="I69" s="93">
        <v>43927</v>
      </c>
      <c r="J69" s="93"/>
      <c r="K69" s="93"/>
      <c r="L69" s="89">
        <v>44425</v>
      </c>
      <c r="M69" s="94">
        <f t="shared" ca="1" si="8"/>
        <v>1.8944444444444444</v>
      </c>
      <c r="N69" s="92">
        <f t="shared" ca="1" si="9"/>
        <v>693</v>
      </c>
      <c r="O69" s="92">
        <f t="shared" ca="1" si="10"/>
        <v>23.1</v>
      </c>
      <c r="P69" s="97" t="s">
        <v>172</v>
      </c>
      <c r="Q69" s="455">
        <v>400</v>
      </c>
      <c r="R69" s="455">
        <v>289</v>
      </c>
      <c r="S69" s="455">
        <v>111</v>
      </c>
      <c r="T69" s="455">
        <v>274</v>
      </c>
      <c r="U69" s="455">
        <v>126</v>
      </c>
      <c r="V69" s="455">
        <v>344</v>
      </c>
      <c r="W69" s="455">
        <v>0</v>
      </c>
      <c r="X69" s="455">
        <v>294</v>
      </c>
      <c r="Y69" s="456">
        <v>106</v>
      </c>
      <c r="Z69" s="455">
        <v>340</v>
      </c>
      <c r="AA69" s="455">
        <v>60</v>
      </c>
      <c r="AB69" s="457">
        <v>297</v>
      </c>
      <c r="AC69" s="455">
        <v>104</v>
      </c>
      <c r="AD69" s="455">
        <v>294</v>
      </c>
      <c r="AE69" s="455">
        <v>106</v>
      </c>
      <c r="AF69" s="455">
        <v>304</v>
      </c>
      <c r="AG69" s="455">
        <v>96</v>
      </c>
      <c r="AH69" s="455">
        <v>302</v>
      </c>
      <c r="AI69" s="455">
        <v>98</v>
      </c>
      <c r="AJ69" s="455">
        <v>303</v>
      </c>
      <c r="AK69" s="455">
        <v>97</v>
      </c>
      <c r="AL69" s="455">
        <v>289</v>
      </c>
      <c r="AM69" s="455">
        <v>0</v>
      </c>
      <c r="AN69" s="455">
        <v>255</v>
      </c>
      <c r="AO69" s="455">
        <v>165</v>
      </c>
      <c r="AP69" s="455">
        <v>331</v>
      </c>
      <c r="AQ69" s="455">
        <v>69</v>
      </c>
      <c r="AR69" s="455">
        <v>311</v>
      </c>
      <c r="AS69" s="455">
        <v>89</v>
      </c>
      <c r="AT69" s="455"/>
      <c r="AU69" s="455"/>
      <c r="AV69" s="455">
        <v>332</v>
      </c>
      <c r="AW69" s="455">
        <v>68</v>
      </c>
      <c r="AX69" s="455">
        <v>304</v>
      </c>
      <c r="AY69" s="455">
        <v>96</v>
      </c>
      <c r="AZ69" s="455">
        <v>310</v>
      </c>
      <c r="BA69" s="455">
        <v>90</v>
      </c>
      <c r="BB69" s="455">
        <v>300</v>
      </c>
      <c r="BC69" s="455">
        <v>100</v>
      </c>
      <c r="BD69" s="455">
        <v>303</v>
      </c>
      <c r="BE69" s="455">
        <v>97</v>
      </c>
      <c r="BF69" s="455">
        <v>307</v>
      </c>
      <c r="BG69" s="455">
        <v>93</v>
      </c>
      <c r="BH69" s="455">
        <v>319</v>
      </c>
      <c r="BI69" s="455">
        <v>81</v>
      </c>
      <c r="BJ69" s="455">
        <v>298</v>
      </c>
      <c r="BK69" s="455">
        <v>102</v>
      </c>
      <c r="BL69" s="455">
        <v>301</v>
      </c>
      <c r="BM69" s="455">
        <v>99</v>
      </c>
      <c r="BN69" s="455">
        <v>305</v>
      </c>
      <c r="BO69" s="455">
        <v>95</v>
      </c>
      <c r="BP69" s="455">
        <v>301</v>
      </c>
      <c r="BQ69" s="455">
        <v>99</v>
      </c>
    </row>
    <row r="70" spans="1:69" ht="16" x14ac:dyDescent="0.2">
      <c r="A70" s="82">
        <f t="shared" si="11"/>
        <v>28</v>
      </c>
      <c r="B70" s="82"/>
      <c r="C70" s="1" t="s">
        <v>235</v>
      </c>
      <c r="D70" s="14" t="s">
        <v>233</v>
      </c>
      <c r="E70" s="91" t="s">
        <v>52</v>
      </c>
      <c r="F70" s="92" t="s">
        <v>121</v>
      </c>
      <c r="G70" s="92" t="s">
        <v>17</v>
      </c>
      <c r="H70" s="92">
        <v>1324352</v>
      </c>
      <c r="I70" s="93">
        <v>43927</v>
      </c>
      <c r="J70" s="93"/>
      <c r="K70" s="93"/>
      <c r="L70" s="89">
        <v>44425</v>
      </c>
      <c r="M70" s="94">
        <f t="shared" ca="1" si="8"/>
        <v>1.8944444444444444</v>
      </c>
      <c r="N70" s="92">
        <f t="shared" ca="1" si="9"/>
        <v>693</v>
      </c>
      <c r="O70" s="92">
        <f t="shared" ca="1" si="10"/>
        <v>23.1</v>
      </c>
      <c r="P70" s="97" t="s">
        <v>172</v>
      </c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77"/>
      <c r="BM70" s="177"/>
      <c r="BN70" s="177"/>
      <c r="BO70" s="177"/>
      <c r="BP70" s="177"/>
      <c r="BQ70" s="177"/>
    </row>
    <row r="71" spans="1:69" ht="16" x14ac:dyDescent="0.2">
      <c r="A71" s="82">
        <f t="shared" si="11"/>
        <v>29</v>
      </c>
      <c r="B71" s="82"/>
      <c r="C71" s="1" t="s">
        <v>237</v>
      </c>
      <c r="D71" s="14" t="s">
        <v>233</v>
      </c>
      <c r="E71" s="91" t="s">
        <v>52</v>
      </c>
      <c r="F71" s="92" t="s">
        <v>111</v>
      </c>
      <c r="G71" s="92" t="s">
        <v>17</v>
      </c>
      <c r="H71" s="92">
        <v>1324352</v>
      </c>
      <c r="I71" s="93">
        <v>43937</v>
      </c>
      <c r="J71" s="93"/>
      <c r="K71" s="93"/>
      <c r="L71" s="89">
        <v>44425</v>
      </c>
      <c r="M71" s="94">
        <f t="shared" ca="1" si="8"/>
        <v>1.8666666666666667</v>
      </c>
      <c r="N71" s="92">
        <f t="shared" ca="1" si="9"/>
        <v>683</v>
      </c>
      <c r="O71" s="92">
        <f t="shared" ca="1" si="10"/>
        <v>22.766666666666666</v>
      </c>
      <c r="P71" s="97" t="s">
        <v>172</v>
      </c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</row>
    <row r="72" spans="1:69" x14ac:dyDescent="0.2">
      <c r="Q72" s="458">
        <f t="shared" ref="Q72:V72" si="12">SUM(Q43:Q71)</f>
        <v>2400</v>
      </c>
      <c r="R72" s="458">
        <f t="shared" si="12"/>
        <v>1542</v>
      </c>
      <c r="S72" s="458">
        <f t="shared" si="12"/>
        <v>858</v>
      </c>
      <c r="T72" s="458">
        <f t="shared" si="12"/>
        <v>1495</v>
      </c>
      <c r="U72" s="458">
        <f t="shared" si="12"/>
        <v>905</v>
      </c>
      <c r="V72" s="458">
        <f t="shared" si="12"/>
        <v>1946</v>
      </c>
      <c r="W72" s="458">
        <v>0</v>
      </c>
      <c r="X72" s="458">
        <f t="shared" ref="X72:AS72" si="13">SUM(X43:X71)</f>
        <v>1377</v>
      </c>
      <c r="Y72" s="458">
        <f t="shared" si="13"/>
        <v>923</v>
      </c>
      <c r="Z72" s="458">
        <f t="shared" si="13"/>
        <v>1939</v>
      </c>
      <c r="AA72" s="458">
        <f t="shared" si="13"/>
        <v>461</v>
      </c>
      <c r="AB72" s="458">
        <f t="shared" si="13"/>
        <v>1608</v>
      </c>
      <c r="AC72" s="458">
        <f t="shared" si="13"/>
        <v>800</v>
      </c>
      <c r="AD72" s="458">
        <f t="shared" si="13"/>
        <v>1676</v>
      </c>
      <c r="AE72" s="458">
        <f t="shared" si="13"/>
        <v>724</v>
      </c>
      <c r="AF72" s="458">
        <f t="shared" si="13"/>
        <v>1714</v>
      </c>
      <c r="AG72" s="458">
        <f t="shared" si="13"/>
        <v>696</v>
      </c>
      <c r="AH72" s="458">
        <f t="shared" si="13"/>
        <v>1816</v>
      </c>
      <c r="AI72" s="458">
        <f t="shared" si="13"/>
        <v>584</v>
      </c>
      <c r="AJ72" s="458">
        <f t="shared" si="13"/>
        <v>1761</v>
      </c>
      <c r="AK72" s="458">
        <f t="shared" si="13"/>
        <v>639</v>
      </c>
      <c r="AL72" s="458">
        <f t="shared" si="13"/>
        <v>1766</v>
      </c>
      <c r="AM72" s="458">
        <f t="shared" si="13"/>
        <v>0</v>
      </c>
      <c r="AN72" s="458">
        <f t="shared" si="13"/>
        <v>1455</v>
      </c>
      <c r="AO72" s="458">
        <f t="shared" si="13"/>
        <v>965</v>
      </c>
      <c r="AP72" s="458">
        <f t="shared" si="13"/>
        <v>1822</v>
      </c>
      <c r="AQ72" s="458">
        <f t="shared" si="13"/>
        <v>578</v>
      </c>
      <c r="AR72" s="458">
        <f t="shared" si="13"/>
        <v>1752</v>
      </c>
      <c r="AS72" s="458">
        <f t="shared" si="13"/>
        <v>648</v>
      </c>
      <c r="AT72" s="458"/>
      <c r="AU72" s="458"/>
      <c r="AV72" s="458">
        <f t="shared" ref="AV72:BK72" si="14">SUM(AV43:AV71)</f>
        <v>1766</v>
      </c>
      <c r="AW72" s="458">
        <f t="shared" si="14"/>
        <v>634</v>
      </c>
      <c r="AX72" s="458">
        <f t="shared" si="14"/>
        <v>1719</v>
      </c>
      <c r="AY72" s="458">
        <f t="shared" si="14"/>
        <v>681</v>
      </c>
      <c r="AZ72" s="458">
        <f t="shared" si="14"/>
        <v>1779</v>
      </c>
      <c r="BA72" s="458">
        <f t="shared" si="14"/>
        <v>621</v>
      </c>
      <c r="BB72" s="458">
        <f t="shared" si="14"/>
        <v>1805</v>
      </c>
      <c r="BC72" s="458">
        <f t="shared" si="14"/>
        <v>705</v>
      </c>
      <c r="BD72" s="458">
        <f t="shared" si="14"/>
        <v>1787</v>
      </c>
      <c r="BE72" s="458">
        <f t="shared" si="14"/>
        <v>613</v>
      </c>
      <c r="BF72" s="458">
        <f t="shared" si="14"/>
        <v>1749</v>
      </c>
      <c r="BG72" s="458">
        <f t="shared" si="14"/>
        <v>651</v>
      </c>
      <c r="BH72" s="458">
        <f t="shared" si="14"/>
        <v>1759</v>
      </c>
      <c r="BI72" s="458">
        <f t="shared" si="14"/>
        <v>641</v>
      </c>
      <c r="BJ72" s="458">
        <f t="shared" si="14"/>
        <v>1796</v>
      </c>
      <c r="BK72" s="458">
        <f t="shared" si="14"/>
        <v>604</v>
      </c>
      <c r="BL72" s="458">
        <f t="shared" ref="BL72:BO72" si="15">SUM(BL43:BL71)</f>
        <v>1788</v>
      </c>
      <c r="BM72" s="458">
        <f t="shared" si="15"/>
        <v>612</v>
      </c>
      <c r="BN72" s="458">
        <f t="shared" si="15"/>
        <v>1798</v>
      </c>
      <c r="BO72" s="458">
        <f t="shared" si="15"/>
        <v>602</v>
      </c>
      <c r="BP72" s="458">
        <f t="shared" ref="BP72" si="16">SUM(BP43:BP71)</f>
        <v>1781</v>
      </c>
      <c r="BQ72" s="458">
        <f t="shared" ref="BQ72" si="17">SUM(BQ43:BQ71)</f>
        <v>619</v>
      </c>
    </row>
    <row r="77" spans="1:69" ht="16" x14ac:dyDescent="0.2">
      <c r="H77" s="461" t="s">
        <v>1872</v>
      </c>
    </row>
    <row r="78" spans="1:69" ht="16" x14ac:dyDescent="0.2">
      <c r="H78" s="462" t="s">
        <v>1873</v>
      </c>
      <c r="I78" s="482" t="s">
        <v>1874</v>
      </c>
      <c r="J78" s="482"/>
      <c r="K78" s="482"/>
      <c r="L78" s="482"/>
      <c r="M78" s="482" t="s">
        <v>1875</v>
      </c>
      <c r="N78" s="482" t="s">
        <v>1876</v>
      </c>
      <c r="O78" s="483" t="s">
        <v>1877</v>
      </c>
    </row>
    <row r="79" spans="1:69" ht="16" x14ac:dyDescent="0.2">
      <c r="H79" s="463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4">
        <f>(276-141)/4</f>
        <v>33.75</v>
      </c>
    </row>
    <row r="80" spans="1:69" ht="16" x14ac:dyDescent="0.2">
      <c r="H80" s="463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4">
        <f>(326-247)/4</f>
        <v>19.75</v>
      </c>
    </row>
    <row r="81" spans="8:15" ht="16" x14ac:dyDescent="0.2">
      <c r="H81" s="465">
        <v>1299771</v>
      </c>
      <c r="I81" s="466">
        <f>(400-286)/3</f>
        <v>38</v>
      </c>
      <c r="J81" s="466"/>
      <c r="K81" s="466"/>
      <c r="L81" s="466"/>
      <c r="M81" s="466">
        <f>(400-237)/4</f>
        <v>40.75</v>
      </c>
      <c r="N81" s="466">
        <f>(400-278)/3</f>
        <v>40.666666666666664</v>
      </c>
      <c r="O81" s="467">
        <f>(366-265)/3</f>
        <v>33.666666666666664</v>
      </c>
    </row>
    <row r="82" spans="8:15" ht="16" x14ac:dyDescent="0.2">
      <c r="H82" s="468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4">
        <f>(278-112)/2</f>
        <v>83</v>
      </c>
    </row>
    <row r="83" spans="8:15" ht="16" x14ac:dyDescent="0.2">
      <c r="H83" s="469">
        <v>1324359</v>
      </c>
      <c r="I83" s="466">
        <f>(400-278)/2</f>
        <v>61</v>
      </c>
      <c r="J83" s="466"/>
      <c r="K83" s="466"/>
      <c r="L83" s="466"/>
      <c r="M83" s="466">
        <f>(400-298)/2</f>
        <v>51</v>
      </c>
      <c r="N83" s="466">
        <f>(400-356)/2</f>
        <v>22</v>
      </c>
      <c r="O83" s="467">
        <f>(356-318)/2</f>
        <v>19</v>
      </c>
    </row>
    <row r="84" spans="8:15" ht="16" x14ac:dyDescent="0.2">
      <c r="H84" s="470">
        <v>1324352</v>
      </c>
      <c r="I84" s="471">
        <f>(400-289)/3</f>
        <v>37</v>
      </c>
      <c r="J84" s="471"/>
      <c r="K84" s="471"/>
      <c r="L84" s="471"/>
      <c r="M84" s="471">
        <f>(400-274)/3</f>
        <v>42</v>
      </c>
      <c r="N84" s="471">
        <f>(400-344)/3</f>
        <v>18.666666666666668</v>
      </c>
      <c r="O84" s="472">
        <f>(344-294)/3</f>
        <v>16.666666666666668</v>
      </c>
    </row>
    <row r="86" spans="8:15" ht="16" x14ac:dyDescent="0.2">
      <c r="H86" s="473" t="s">
        <v>1899</v>
      </c>
    </row>
    <row r="87" spans="8:15" ht="16" x14ac:dyDescent="0.2">
      <c r="H87" s="474" t="s">
        <v>64</v>
      </c>
      <c r="I87" s="484" t="s">
        <v>1874</v>
      </c>
      <c r="J87" s="484"/>
      <c r="K87" s="484"/>
      <c r="L87" s="484"/>
      <c r="M87" s="484" t="s">
        <v>1875</v>
      </c>
      <c r="N87" s="484" t="s">
        <v>1876</v>
      </c>
      <c r="O87" s="485" t="s">
        <v>1877</v>
      </c>
    </row>
    <row r="88" spans="8:15" ht="16" x14ac:dyDescent="0.2">
      <c r="H88" s="475" t="s">
        <v>171</v>
      </c>
      <c r="I88" s="28" t="e">
        <f>AVERAGE(I79:I80)</f>
        <v>#VALUE!</v>
      </c>
      <c r="J88" s="28"/>
      <c r="K88" s="28"/>
      <c r="L88" s="28"/>
      <c r="M88" s="28" t="e">
        <f t="shared" ref="M88:O88" si="18">AVERAGE(M79:M80)</f>
        <v>#VALUE!</v>
      </c>
      <c r="N88" s="28" t="e">
        <f t="shared" si="18"/>
        <v>#VALUE!</v>
      </c>
      <c r="O88" s="476">
        <f t="shared" si="18"/>
        <v>26.75</v>
      </c>
    </row>
    <row r="89" spans="8:15" ht="16" x14ac:dyDescent="0.2">
      <c r="H89" s="477" t="s">
        <v>40</v>
      </c>
      <c r="I89" s="466">
        <f>AVERAGE(I81:I82)</f>
        <v>47.5</v>
      </c>
      <c r="J89" s="466"/>
      <c r="K89" s="466"/>
      <c r="L89" s="466"/>
      <c r="M89" s="466">
        <f t="shared" ref="M89:O89" si="19">AVERAGE(M81:M82)</f>
        <v>56.375</v>
      </c>
      <c r="N89" s="466">
        <f t="shared" si="19"/>
        <v>48.583333333333329</v>
      </c>
      <c r="O89" s="478">
        <f t="shared" si="19"/>
        <v>58.333333333333329</v>
      </c>
    </row>
    <row r="90" spans="8:15" ht="16" x14ac:dyDescent="0.2">
      <c r="H90" s="479" t="s">
        <v>52</v>
      </c>
      <c r="I90" s="480">
        <f>AVERAGE(I83:I84)</f>
        <v>49</v>
      </c>
      <c r="J90" s="480"/>
      <c r="K90" s="480"/>
      <c r="L90" s="480"/>
      <c r="M90" s="480">
        <f t="shared" ref="M90:O90" si="20">AVERAGE(M83:M84)</f>
        <v>46.5</v>
      </c>
      <c r="N90" s="480">
        <f t="shared" si="20"/>
        <v>20.333333333333336</v>
      </c>
      <c r="O90" s="481">
        <f t="shared" si="20"/>
        <v>17.833333333333336</v>
      </c>
    </row>
  </sheetData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workbookViewId="0">
      <selection activeCell="A16" sqref="A16"/>
    </sheetView>
  </sheetViews>
  <sheetFormatPr baseColWidth="10" defaultColWidth="8.83203125" defaultRowHeight="15" x14ac:dyDescent="0.2"/>
  <cols>
    <col min="2" max="2" width="15.5" customWidth="1"/>
    <col min="3" max="3" width="18.5" customWidth="1"/>
    <col min="4" max="4" width="15.5" customWidth="1"/>
    <col min="5" max="5" width="16.1640625" customWidth="1"/>
    <col min="8" max="8" width="9.6640625" customWidth="1"/>
    <col min="9" max="10" width="13" customWidth="1"/>
    <col min="11" max="11" width="12.5" customWidth="1"/>
    <col min="12" max="12" width="15.33203125" customWidth="1"/>
    <col min="13" max="13" width="12.83203125" customWidth="1"/>
    <col min="14" max="14" width="23.33203125" customWidth="1"/>
    <col min="15" max="15" width="19.6640625" customWidth="1"/>
    <col min="16" max="20" width="19.83203125" customWidth="1"/>
    <col min="21" max="22" width="15.83203125" customWidth="1"/>
    <col min="23" max="23" width="19.5" customWidth="1"/>
  </cols>
  <sheetData>
    <row r="1" spans="1:22" ht="16" x14ac:dyDescent="0.2">
      <c r="A1" s="168" t="s">
        <v>0</v>
      </c>
      <c r="B1" s="168" t="s">
        <v>1753</v>
      </c>
      <c r="C1" s="168" t="s">
        <v>1754</v>
      </c>
      <c r="D1" s="169" t="s">
        <v>1755</v>
      </c>
      <c r="E1" s="168" t="s">
        <v>1756</v>
      </c>
      <c r="F1" s="168" t="s">
        <v>63</v>
      </c>
      <c r="G1" s="168" t="s">
        <v>64</v>
      </c>
      <c r="H1" s="168" t="s">
        <v>65</v>
      </c>
      <c r="I1" s="168" t="s">
        <v>66</v>
      </c>
      <c r="J1" s="168" t="s">
        <v>1810</v>
      </c>
      <c r="K1" s="168" t="s">
        <v>67</v>
      </c>
      <c r="L1" s="168" t="s">
        <v>68</v>
      </c>
      <c r="M1" s="168" t="s">
        <v>69</v>
      </c>
      <c r="N1" s="312" t="s">
        <v>72</v>
      </c>
      <c r="O1" s="332" t="s">
        <v>1987</v>
      </c>
      <c r="P1" s="145" t="s">
        <v>1988</v>
      </c>
      <c r="Q1" s="332" t="s">
        <v>1989</v>
      </c>
      <c r="R1" s="332" t="s">
        <v>1990</v>
      </c>
      <c r="S1" s="145" t="s">
        <v>1991</v>
      </c>
      <c r="T1" s="145" t="s">
        <v>1992</v>
      </c>
      <c r="U1" t="s">
        <v>1757</v>
      </c>
      <c r="V1" t="s">
        <v>71</v>
      </c>
    </row>
    <row r="2" spans="1:22" ht="16" x14ac:dyDescent="0.2">
      <c r="A2" s="1">
        <v>1</v>
      </c>
      <c r="B2" s="1"/>
      <c r="C2" s="1" t="s">
        <v>238</v>
      </c>
      <c r="D2" s="1" t="s">
        <v>239</v>
      </c>
      <c r="E2" s="3">
        <v>1253165</v>
      </c>
      <c r="F2" s="3" t="s">
        <v>17</v>
      </c>
      <c r="G2" s="3" t="s">
        <v>54</v>
      </c>
      <c r="H2" s="3" t="s">
        <v>124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9" t="s">
        <v>183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6">
        <f t="shared" ref="V2:V20" si="1">_xlfn.DAYS(U2,I2)/30</f>
        <v>13.2</v>
      </c>
    </row>
    <row r="3" spans="1:22" ht="16" x14ac:dyDescent="0.2">
      <c r="A3" s="1">
        <v>2</v>
      </c>
      <c r="B3" s="837" t="s">
        <v>240</v>
      </c>
      <c r="C3" s="1" t="s">
        <v>241</v>
      </c>
      <c r="D3" s="1" t="s">
        <v>239</v>
      </c>
      <c r="E3" s="3">
        <v>1253165</v>
      </c>
      <c r="F3" s="3" t="s">
        <v>17</v>
      </c>
      <c r="G3" s="3" t="s">
        <v>54</v>
      </c>
      <c r="H3" s="3" t="s">
        <v>121</v>
      </c>
      <c r="I3" s="4">
        <v>43832</v>
      </c>
      <c r="J3" s="4">
        <v>44356</v>
      </c>
      <c r="K3" s="5">
        <f t="shared" ref="K3:K20" si="2">YEARFRAC(I3,J3)</f>
        <v>1.4361111111111111</v>
      </c>
      <c r="L3" s="5">
        <f t="shared" ref="L3:L20" si="3">_xlfn.DAYS(J3,I3)</f>
        <v>524</v>
      </c>
      <c r="M3" s="5">
        <f t="shared" si="0"/>
        <v>17.466666666666665</v>
      </c>
      <c r="N3" s="319" t="s">
        <v>183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6">
        <f t="shared" si="1"/>
        <v>13.2</v>
      </c>
    </row>
    <row r="4" spans="1:22" ht="16" x14ac:dyDescent="0.2">
      <c r="A4" s="1">
        <v>3</v>
      </c>
      <c r="B4" s="837" t="s">
        <v>242</v>
      </c>
      <c r="C4" s="1" t="s">
        <v>243</v>
      </c>
      <c r="D4" s="1" t="s">
        <v>239</v>
      </c>
      <c r="E4" s="3">
        <v>1253165</v>
      </c>
      <c r="F4" s="3" t="s">
        <v>17</v>
      </c>
      <c r="G4" s="3" t="s">
        <v>54</v>
      </c>
      <c r="H4" s="3" t="s">
        <v>111</v>
      </c>
      <c r="I4" s="4">
        <v>43832</v>
      </c>
      <c r="J4" s="4">
        <v>44356</v>
      </c>
      <c r="K4" s="5">
        <f t="shared" si="2"/>
        <v>1.4361111111111111</v>
      </c>
      <c r="L4" s="5">
        <f t="shared" si="3"/>
        <v>524</v>
      </c>
      <c r="M4" s="5">
        <f t="shared" si="0"/>
        <v>17.466666666666665</v>
      </c>
      <c r="N4" s="319" t="s">
        <v>183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6">
        <f t="shared" si="1"/>
        <v>13.2</v>
      </c>
    </row>
    <row r="5" spans="1:22" ht="16" x14ac:dyDescent="0.2">
      <c r="A5" s="1">
        <v>4</v>
      </c>
      <c r="B5" s="837" t="s">
        <v>244</v>
      </c>
      <c r="C5" s="1" t="s">
        <v>245</v>
      </c>
      <c r="D5" s="1" t="s">
        <v>239</v>
      </c>
      <c r="E5" s="3">
        <v>1253165</v>
      </c>
      <c r="F5" s="3" t="s">
        <v>17</v>
      </c>
      <c r="G5" s="3" t="s">
        <v>54</v>
      </c>
      <c r="H5" s="3" t="s">
        <v>118</v>
      </c>
      <c r="I5" s="4">
        <v>43832</v>
      </c>
      <c r="J5" s="4">
        <v>44356</v>
      </c>
      <c r="K5" s="5">
        <f t="shared" si="2"/>
        <v>1.4361111111111111</v>
      </c>
      <c r="L5" s="5">
        <f t="shared" si="3"/>
        <v>524</v>
      </c>
      <c r="M5" s="5">
        <f t="shared" si="0"/>
        <v>17.466666666666665</v>
      </c>
      <c r="N5" s="319" t="s">
        <v>183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6">
        <f t="shared" si="1"/>
        <v>13.2</v>
      </c>
    </row>
    <row r="6" spans="1:22" ht="16" x14ac:dyDescent="0.2">
      <c r="A6" s="1">
        <v>5</v>
      </c>
      <c r="B6" s="837" t="s">
        <v>246</v>
      </c>
      <c r="C6" s="1" t="s">
        <v>247</v>
      </c>
      <c r="D6" s="1" t="s">
        <v>239</v>
      </c>
      <c r="E6" s="3">
        <v>1253165</v>
      </c>
      <c r="F6" s="3" t="s">
        <v>17</v>
      </c>
      <c r="G6" s="3" t="s">
        <v>54</v>
      </c>
      <c r="H6" s="3" t="s">
        <v>115</v>
      </c>
      <c r="I6" s="4">
        <v>43832</v>
      </c>
      <c r="J6" s="4">
        <v>44356</v>
      </c>
      <c r="K6" s="5">
        <f t="shared" si="2"/>
        <v>1.4361111111111111</v>
      </c>
      <c r="L6" s="5">
        <f t="shared" si="3"/>
        <v>524</v>
      </c>
      <c r="M6" s="5">
        <f t="shared" si="0"/>
        <v>17.466666666666665</v>
      </c>
      <c r="N6" s="319" t="s">
        <v>183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6">
        <f t="shared" si="1"/>
        <v>13.2</v>
      </c>
    </row>
    <row r="7" spans="1:22" ht="16" x14ac:dyDescent="0.2">
      <c r="A7" s="1">
        <v>6</v>
      </c>
      <c r="B7" s="837" t="s">
        <v>248</v>
      </c>
      <c r="C7" s="1" t="s">
        <v>249</v>
      </c>
      <c r="D7" s="1" t="s">
        <v>250</v>
      </c>
      <c r="E7" s="7">
        <v>1275963</v>
      </c>
      <c r="F7" s="7" t="s">
        <v>17</v>
      </c>
      <c r="G7" s="7" t="s">
        <v>52</v>
      </c>
      <c r="H7" s="7" t="s">
        <v>124</v>
      </c>
      <c r="I7" s="8">
        <v>43894</v>
      </c>
      <c r="J7" s="4">
        <v>44356</v>
      </c>
      <c r="K7" s="5">
        <f t="shared" si="2"/>
        <v>1.2638888888888888</v>
      </c>
      <c r="L7" s="5">
        <f t="shared" si="3"/>
        <v>462</v>
      </c>
      <c r="M7" s="9">
        <f t="shared" si="0"/>
        <v>15.4</v>
      </c>
      <c r="N7" s="319" t="s">
        <v>183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6">
        <f t="shared" si="1"/>
        <v>11.133333333333333</v>
      </c>
    </row>
    <row r="8" spans="1:22" ht="16" x14ac:dyDescent="0.2">
      <c r="A8" s="1">
        <v>7</v>
      </c>
      <c r="B8" s="837" t="s">
        <v>251</v>
      </c>
      <c r="C8" s="1" t="s">
        <v>252</v>
      </c>
      <c r="D8" s="1" t="s">
        <v>250</v>
      </c>
      <c r="E8" s="7">
        <v>1275963</v>
      </c>
      <c r="F8" s="7" t="s">
        <v>17</v>
      </c>
      <c r="G8" s="7" t="s">
        <v>52</v>
      </c>
      <c r="H8" s="7" t="s">
        <v>121</v>
      </c>
      <c r="I8" s="8">
        <v>43894</v>
      </c>
      <c r="J8" s="4">
        <v>44356</v>
      </c>
      <c r="K8" s="5">
        <f t="shared" si="2"/>
        <v>1.2638888888888888</v>
      </c>
      <c r="L8" s="5">
        <f t="shared" si="3"/>
        <v>462</v>
      </c>
      <c r="M8" s="9">
        <f t="shared" si="0"/>
        <v>15.4</v>
      </c>
      <c r="N8" s="319" t="s">
        <v>183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6">
        <f t="shared" si="1"/>
        <v>11.133333333333333</v>
      </c>
    </row>
    <row r="9" spans="1:22" ht="16" x14ac:dyDescent="0.2">
      <c r="A9" s="1">
        <v>8</v>
      </c>
      <c r="B9" s="837" t="s">
        <v>253</v>
      </c>
      <c r="C9" s="1" t="s">
        <v>254</v>
      </c>
      <c r="D9" s="1" t="s">
        <v>250</v>
      </c>
      <c r="E9" s="7">
        <v>1275963</v>
      </c>
      <c r="F9" s="7" t="s">
        <v>17</v>
      </c>
      <c r="G9" s="7" t="s">
        <v>52</v>
      </c>
      <c r="H9" s="7" t="s">
        <v>111</v>
      </c>
      <c r="I9" s="8">
        <v>43894</v>
      </c>
      <c r="J9" s="4">
        <v>44356</v>
      </c>
      <c r="K9" s="5">
        <f t="shared" si="2"/>
        <v>1.2638888888888888</v>
      </c>
      <c r="L9" s="5">
        <f t="shared" si="3"/>
        <v>462</v>
      </c>
      <c r="M9" s="9">
        <f t="shared" si="0"/>
        <v>15.4</v>
      </c>
      <c r="N9" s="319" t="s">
        <v>183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6">
        <f t="shared" si="1"/>
        <v>11.133333333333333</v>
      </c>
    </row>
    <row r="10" spans="1:22" ht="16" x14ac:dyDescent="0.2">
      <c r="A10" s="1">
        <v>9</v>
      </c>
      <c r="B10" s="837" t="s">
        <v>255</v>
      </c>
      <c r="C10" s="1" t="s">
        <v>256</v>
      </c>
      <c r="D10" s="1" t="s">
        <v>250</v>
      </c>
      <c r="E10" s="7">
        <v>1275963</v>
      </c>
      <c r="F10" s="7" t="s">
        <v>17</v>
      </c>
      <c r="G10" s="7" t="s">
        <v>52</v>
      </c>
      <c r="H10" s="7" t="s">
        <v>118</v>
      </c>
      <c r="I10" s="8">
        <v>43894</v>
      </c>
      <c r="J10" s="4">
        <v>44356</v>
      </c>
      <c r="K10" s="5">
        <f t="shared" si="2"/>
        <v>1.2638888888888888</v>
      </c>
      <c r="L10" s="5">
        <f t="shared" si="3"/>
        <v>462</v>
      </c>
      <c r="M10" s="9">
        <f t="shared" si="0"/>
        <v>15.4</v>
      </c>
      <c r="N10" s="319" t="s">
        <v>183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6">
        <f t="shared" si="1"/>
        <v>11.133333333333333</v>
      </c>
    </row>
    <row r="11" spans="1:22" ht="16" x14ac:dyDescent="0.2">
      <c r="A11" s="1">
        <v>10</v>
      </c>
      <c r="B11" s="837" t="s">
        <v>257</v>
      </c>
      <c r="C11" s="1" t="s">
        <v>258</v>
      </c>
      <c r="D11" s="1" t="s">
        <v>250</v>
      </c>
      <c r="E11" s="7">
        <v>1275963</v>
      </c>
      <c r="F11" s="7" t="s">
        <v>17</v>
      </c>
      <c r="G11" s="7" t="s">
        <v>52</v>
      </c>
      <c r="H11" s="7" t="s">
        <v>115</v>
      </c>
      <c r="I11" s="8">
        <v>43894</v>
      </c>
      <c r="J11" s="4">
        <v>44356</v>
      </c>
      <c r="K11" s="5">
        <f t="shared" si="2"/>
        <v>1.2638888888888888</v>
      </c>
      <c r="L11" s="5">
        <f t="shared" si="3"/>
        <v>462</v>
      </c>
      <c r="M11" s="9">
        <f t="shared" si="0"/>
        <v>15.4</v>
      </c>
      <c r="N11" s="319" t="s">
        <v>183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6">
        <f t="shared" si="1"/>
        <v>11.133333333333333</v>
      </c>
    </row>
    <row r="12" spans="1:22" ht="16" x14ac:dyDescent="0.2">
      <c r="A12" s="1">
        <v>11</v>
      </c>
      <c r="B12" s="837" t="s">
        <v>259</v>
      </c>
      <c r="C12" s="1" t="s">
        <v>260</v>
      </c>
      <c r="D12" s="1" t="s">
        <v>261</v>
      </c>
      <c r="E12" s="7">
        <v>1324357</v>
      </c>
      <c r="F12" s="7" t="s">
        <v>15</v>
      </c>
      <c r="G12" s="7" t="s">
        <v>52</v>
      </c>
      <c r="H12" s="7" t="s">
        <v>124</v>
      </c>
      <c r="I12" s="8">
        <v>43908</v>
      </c>
      <c r="J12" s="4">
        <v>44356</v>
      </c>
      <c r="K12" s="5">
        <f t="shared" si="2"/>
        <v>1.2250000000000001</v>
      </c>
      <c r="L12" s="5">
        <f t="shared" si="3"/>
        <v>448</v>
      </c>
      <c r="M12" s="9">
        <f t="shared" si="0"/>
        <v>14.933333333333334</v>
      </c>
      <c r="N12" s="319" t="s">
        <v>183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6">
        <f t="shared" si="1"/>
        <v>10.666666666666666</v>
      </c>
    </row>
    <row r="13" spans="1:22" ht="16" x14ac:dyDescent="0.2">
      <c r="A13" s="1">
        <v>12</v>
      </c>
      <c r="B13" s="837" t="s">
        <v>262</v>
      </c>
      <c r="C13" s="1" t="s">
        <v>263</v>
      </c>
      <c r="D13" s="1" t="s">
        <v>261</v>
      </c>
      <c r="E13" s="7">
        <v>1324357</v>
      </c>
      <c r="F13" s="7" t="s">
        <v>15</v>
      </c>
      <c r="G13" s="7" t="s">
        <v>52</v>
      </c>
      <c r="H13" s="7" t="s">
        <v>121</v>
      </c>
      <c r="I13" s="8">
        <v>43908</v>
      </c>
      <c r="J13" s="4">
        <v>44356</v>
      </c>
      <c r="K13" s="5">
        <f t="shared" si="2"/>
        <v>1.2250000000000001</v>
      </c>
      <c r="L13" s="5">
        <f t="shared" si="3"/>
        <v>448</v>
      </c>
      <c r="M13" s="9">
        <f t="shared" si="0"/>
        <v>14.933333333333334</v>
      </c>
      <c r="N13" s="319" t="s">
        <v>183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6">
        <f t="shared" si="1"/>
        <v>10.666666666666666</v>
      </c>
    </row>
    <row r="14" spans="1:22" ht="16" x14ac:dyDescent="0.2">
      <c r="A14" s="1">
        <v>13</v>
      </c>
      <c r="B14" s="837" t="s">
        <v>264</v>
      </c>
      <c r="C14" s="1" t="s">
        <v>265</v>
      </c>
      <c r="D14" s="1" t="s">
        <v>261</v>
      </c>
      <c r="E14" s="7">
        <v>1324357</v>
      </c>
      <c r="F14" s="7" t="s">
        <v>15</v>
      </c>
      <c r="G14" s="7" t="s">
        <v>52</v>
      </c>
      <c r="H14" s="7" t="s">
        <v>115</v>
      </c>
      <c r="I14" s="8">
        <v>43908</v>
      </c>
      <c r="J14" s="4">
        <v>44356</v>
      </c>
      <c r="K14" s="5">
        <f t="shared" si="2"/>
        <v>1.2250000000000001</v>
      </c>
      <c r="L14" s="5">
        <f t="shared" si="3"/>
        <v>448</v>
      </c>
      <c r="M14" s="9">
        <f t="shared" si="0"/>
        <v>14.933333333333334</v>
      </c>
      <c r="N14" s="319" t="s">
        <v>183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6">
        <f t="shared" si="1"/>
        <v>10.666666666666666</v>
      </c>
    </row>
    <row r="15" spans="1:22" ht="16" x14ac:dyDescent="0.2">
      <c r="A15" s="1">
        <v>14</v>
      </c>
      <c r="B15" s="837" t="s">
        <v>266</v>
      </c>
      <c r="C15" s="1" t="s">
        <v>267</v>
      </c>
      <c r="D15" s="1" t="s">
        <v>268</v>
      </c>
      <c r="E15" s="7">
        <v>1324355</v>
      </c>
      <c r="F15" s="7" t="s">
        <v>15</v>
      </c>
      <c r="G15" s="7" t="s">
        <v>52</v>
      </c>
      <c r="H15" s="7" t="s">
        <v>111</v>
      </c>
      <c r="I15" s="8">
        <v>43894</v>
      </c>
      <c r="J15" s="4">
        <v>44356</v>
      </c>
      <c r="K15" s="5">
        <f t="shared" si="2"/>
        <v>1.2638888888888888</v>
      </c>
      <c r="L15" s="5">
        <f t="shared" si="3"/>
        <v>462</v>
      </c>
      <c r="M15" s="9">
        <f t="shared" si="0"/>
        <v>15.4</v>
      </c>
      <c r="N15" s="319" t="s">
        <v>183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6">
        <f t="shared" si="1"/>
        <v>11.133333333333333</v>
      </c>
    </row>
    <row r="16" spans="1:22" ht="16" x14ac:dyDescent="0.2">
      <c r="A16" s="1">
        <v>15</v>
      </c>
      <c r="B16" s="837" t="s">
        <v>269</v>
      </c>
      <c r="C16" s="1" t="s">
        <v>270</v>
      </c>
      <c r="D16" s="1" t="s">
        <v>268</v>
      </c>
      <c r="E16" s="7">
        <v>1324355</v>
      </c>
      <c r="F16" s="7" t="s">
        <v>15</v>
      </c>
      <c r="G16" s="7" t="s">
        <v>52</v>
      </c>
      <c r="H16" s="7" t="s">
        <v>118</v>
      </c>
      <c r="I16" s="8">
        <v>43894</v>
      </c>
      <c r="J16" s="4">
        <v>44356</v>
      </c>
      <c r="K16" s="5">
        <f t="shared" si="2"/>
        <v>1.2638888888888888</v>
      </c>
      <c r="L16" s="5">
        <f t="shared" si="3"/>
        <v>462</v>
      </c>
      <c r="M16" s="9">
        <f t="shared" si="0"/>
        <v>15.4</v>
      </c>
      <c r="N16" s="319" t="s">
        <v>183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6">
        <f t="shared" si="1"/>
        <v>11.133333333333333</v>
      </c>
    </row>
    <row r="17" spans="1:22" ht="16" x14ac:dyDescent="0.2">
      <c r="A17" s="1">
        <v>16</v>
      </c>
      <c r="B17" s="837" t="s">
        <v>271</v>
      </c>
      <c r="C17" s="1" t="s">
        <v>272</v>
      </c>
      <c r="D17" s="1" t="s">
        <v>268</v>
      </c>
      <c r="E17" s="7">
        <v>1324355</v>
      </c>
      <c r="F17" s="7" t="s">
        <v>15</v>
      </c>
      <c r="G17" s="7" t="s">
        <v>52</v>
      </c>
      <c r="H17" s="7" t="s">
        <v>115</v>
      </c>
      <c r="I17" s="8">
        <v>43894</v>
      </c>
      <c r="J17" s="4">
        <v>44356</v>
      </c>
      <c r="K17" s="5">
        <f t="shared" si="2"/>
        <v>1.2638888888888888</v>
      </c>
      <c r="L17" s="5">
        <f t="shared" si="3"/>
        <v>462</v>
      </c>
      <c r="M17" s="9">
        <f t="shared" si="0"/>
        <v>15.4</v>
      </c>
      <c r="N17" s="319" t="s">
        <v>183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6">
        <f t="shared" si="1"/>
        <v>11.133333333333333</v>
      </c>
    </row>
    <row r="18" spans="1:22" ht="16" x14ac:dyDescent="0.2">
      <c r="A18" s="1">
        <v>17</v>
      </c>
      <c r="B18" s="837" t="s">
        <v>273</v>
      </c>
      <c r="C18" s="1" t="s">
        <v>274</v>
      </c>
      <c r="D18" s="1" t="s">
        <v>275</v>
      </c>
      <c r="E18" s="10">
        <v>1253156</v>
      </c>
      <c r="F18" s="10" t="s">
        <v>15</v>
      </c>
      <c r="G18" s="10" t="s">
        <v>52</v>
      </c>
      <c r="H18" s="10" t="s">
        <v>118</v>
      </c>
      <c r="I18" s="11">
        <v>43838</v>
      </c>
      <c r="J18" s="4">
        <v>44356</v>
      </c>
      <c r="K18" s="5">
        <f t="shared" si="2"/>
        <v>1.4194444444444445</v>
      </c>
      <c r="L18" s="5">
        <f t="shared" si="3"/>
        <v>518</v>
      </c>
      <c r="M18" s="12">
        <f t="shared" si="0"/>
        <v>17.266666666666666</v>
      </c>
      <c r="N18" s="319" t="s">
        <v>183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6">
        <f t="shared" si="1"/>
        <v>13</v>
      </c>
    </row>
    <row r="19" spans="1:22" ht="16" x14ac:dyDescent="0.2">
      <c r="A19" s="1">
        <v>18</v>
      </c>
      <c r="B19" s="837" t="s">
        <v>276</v>
      </c>
      <c r="C19" s="1" t="s">
        <v>277</v>
      </c>
      <c r="D19" s="1" t="s">
        <v>275</v>
      </c>
      <c r="E19" s="10">
        <v>1253156</v>
      </c>
      <c r="F19" s="10" t="s">
        <v>15</v>
      </c>
      <c r="G19" s="10" t="s">
        <v>52</v>
      </c>
      <c r="H19" s="10" t="s">
        <v>115</v>
      </c>
      <c r="I19" s="11">
        <v>43838</v>
      </c>
      <c r="J19" s="4">
        <v>44356</v>
      </c>
      <c r="K19" s="5">
        <f t="shared" si="2"/>
        <v>1.4194444444444445</v>
      </c>
      <c r="L19" s="5">
        <f t="shared" si="3"/>
        <v>518</v>
      </c>
      <c r="M19" s="12">
        <f t="shared" si="0"/>
        <v>17.266666666666666</v>
      </c>
      <c r="N19" s="319" t="s">
        <v>183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6">
        <f t="shared" si="1"/>
        <v>13</v>
      </c>
    </row>
    <row r="20" spans="1:22" ht="16" x14ac:dyDescent="0.2">
      <c r="A20" s="1">
        <v>19</v>
      </c>
      <c r="B20" s="837" t="s">
        <v>278</v>
      </c>
      <c r="C20" s="1" t="s">
        <v>279</v>
      </c>
      <c r="D20" s="1" t="s">
        <v>280</v>
      </c>
      <c r="E20" s="99">
        <v>1385322</v>
      </c>
      <c r="F20" s="125" t="s">
        <v>15</v>
      </c>
      <c r="G20" s="125" t="s">
        <v>48</v>
      </c>
      <c r="H20" s="125" t="s">
        <v>111</v>
      </c>
      <c r="I20" s="100">
        <v>43905</v>
      </c>
      <c r="J20" s="4">
        <v>44356</v>
      </c>
      <c r="K20" s="5">
        <f t="shared" si="2"/>
        <v>1.2333333333333334</v>
      </c>
      <c r="L20" s="5">
        <f t="shared" si="3"/>
        <v>451</v>
      </c>
      <c r="M20" s="102">
        <f t="shared" si="0"/>
        <v>15.033333333333333</v>
      </c>
      <c r="N20" s="319" t="s">
        <v>183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6">
        <f t="shared" si="1"/>
        <v>10.766666666666667</v>
      </c>
    </row>
    <row r="21" spans="1:22" ht="16" x14ac:dyDescent="0.2">
      <c r="A21" s="162" t="s">
        <v>53</v>
      </c>
      <c r="B21" s="14"/>
    </row>
    <row r="22" spans="1:22" ht="16" x14ac:dyDescent="0.2">
      <c r="A22" s="163" t="s">
        <v>24</v>
      </c>
      <c r="B22" s="14"/>
      <c r="O22" s="101"/>
    </row>
    <row r="23" spans="1:22" x14ac:dyDescent="0.2">
      <c r="A23" s="164" t="s">
        <v>40</v>
      </c>
      <c r="B23" s="168"/>
      <c r="O23" s="101"/>
    </row>
    <row r="24" spans="1:22" ht="16" x14ac:dyDescent="0.2">
      <c r="A24" s="165" t="s">
        <v>48</v>
      </c>
      <c r="B24" s="533"/>
    </row>
    <row r="25" spans="1:22" ht="16" x14ac:dyDescent="0.2">
      <c r="A25" s="166" t="s">
        <v>54</v>
      </c>
      <c r="B25" s="14"/>
    </row>
    <row r="26" spans="1:22" ht="16" x14ac:dyDescent="0.2">
      <c r="A26" s="188" t="s">
        <v>52</v>
      </c>
      <c r="B26" s="14"/>
    </row>
    <row r="27" spans="1:22" x14ac:dyDescent="0.2">
      <c r="A27" s="187" t="s">
        <v>55</v>
      </c>
      <c r="B27" s="168"/>
    </row>
    <row r="28" spans="1:22" ht="17" x14ac:dyDescent="0.2">
      <c r="A28" s="375" t="s">
        <v>56</v>
      </c>
      <c r="B28" s="566"/>
    </row>
    <row r="29" spans="1:22" ht="17" x14ac:dyDescent="0.2">
      <c r="A29" s="394" t="s">
        <v>57</v>
      </c>
      <c r="B29" s="566"/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6.83203125" customWidth="1"/>
    <col min="3" max="3" width="15.83203125" customWidth="1"/>
    <col min="4" max="4" width="19" customWidth="1"/>
    <col min="5" max="5" width="17.5" customWidth="1"/>
    <col min="7" max="8" width="13.5" customWidth="1"/>
    <col min="9" max="10" width="18.5" customWidth="1"/>
    <col min="11" max="11" width="21.5" customWidth="1"/>
    <col min="12" max="12" width="12.5" customWidth="1"/>
    <col min="13" max="13" width="15.6640625" customWidth="1"/>
    <col min="14" max="14" width="21.6640625" customWidth="1"/>
    <col min="15" max="15" width="19.5" customWidth="1"/>
    <col min="16" max="16" width="17.1640625" customWidth="1"/>
    <col min="17" max="17" width="17.6640625" customWidth="1"/>
    <col min="18" max="18" width="16.6640625" customWidth="1"/>
    <col min="19" max="19" width="19.5" customWidth="1"/>
    <col min="20" max="22" width="17.6640625" customWidth="1"/>
    <col min="23" max="23" width="33" customWidth="1"/>
  </cols>
  <sheetData>
    <row r="1" spans="1:23" ht="16" x14ac:dyDescent="0.2">
      <c r="A1" s="14" t="s">
        <v>0</v>
      </c>
      <c r="B1" s="14" t="s">
        <v>1753</v>
      </c>
      <c r="C1" s="14" t="s">
        <v>1754</v>
      </c>
      <c r="D1" s="15" t="s">
        <v>1767</v>
      </c>
      <c r="E1" s="14" t="s">
        <v>1993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1810</v>
      </c>
      <c r="K1" s="14" t="s">
        <v>1994</v>
      </c>
      <c r="L1" s="14" t="s">
        <v>68</v>
      </c>
      <c r="M1" s="14" t="s">
        <v>1995</v>
      </c>
      <c r="N1" s="14" t="s">
        <v>72</v>
      </c>
      <c r="O1" s="14" t="s">
        <v>4</v>
      </c>
      <c r="P1" s="248" t="s">
        <v>1996</v>
      </c>
      <c r="Q1" s="159" t="s">
        <v>1997</v>
      </c>
      <c r="R1" s="159" t="s">
        <v>1998</v>
      </c>
      <c r="S1" s="159" t="s">
        <v>1999</v>
      </c>
      <c r="T1" s="330" t="s">
        <v>2000</v>
      </c>
      <c r="U1" s="330" t="s">
        <v>1989</v>
      </c>
      <c r="V1" s="330" t="s">
        <v>2001</v>
      </c>
      <c r="W1" s="98" t="s">
        <v>2002</v>
      </c>
    </row>
    <row r="2" spans="1:23" s="119" customFormat="1" ht="16" x14ac:dyDescent="0.2">
      <c r="A2" s="168">
        <v>1</v>
      </c>
      <c r="B2" s="943" t="s">
        <v>281</v>
      </c>
      <c r="C2" s="168" t="s">
        <v>282</v>
      </c>
      <c r="D2" s="168" t="s">
        <v>239</v>
      </c>
      <c r="E2" s="103">
        <v>1324347</v>
      </c>
      <c r="F2" s="105" t="s">
        <v>17</v>
      </c>
      <c r="G2" s="103" t="s">
        <v>40</v>
      </c>
      <c r="H2" s="105" t="s">
        <v>111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9" t="s">
        <v>183</v>
      </c>
      <c r="O2" s="106">
        <v>44249</v>
      </c>
      <c r="P2" s="110">
        <f t="shared" ref="P2:P18" si="1">_xlfn.DAYS(O2,I2)/30</f>
        <v>11.633333333333333</v>
      </c>
      <c r="Q2" s="419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 ht="16" x14ac:dyDescent="0.2">
      <c r="A3" s="168">
        <v>2</v>
      </c>
      <c r="B3" s="943" t="s">
        <v>283</v>
      </c>
      <c r="C3" s="168" t="s">
        <v>284</v>
      </c>
      <c r="D3" s="168" t="s">
        <v>239</v>
      </c>
      <c r="E3" s="103">
        <v>1324347</v>
      </c>
      <c r="F3" s="105" t="s">
        <v>17</v>
      </c>
      <c r="G3" s="103" t="s">
        <v>40</v>
      </c>
      <c r="H3" s="105" t="s">
        <v>115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9" t="s">
        <v>183</v>
      </c>
      <c r="O3" s="106">
        <v>44249</v>
      </c>
      <c r="P3" s="110">
        <f t="shared" si="1"/>
        <v>11.633333333333333</v>
      </c>
      <c r="Q3" s="419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 ht="16" x14ac:dyDescent="0.2">
      <c r="A4" s="168">
        <v>3</v>
      </c>
      <c r="B4" s="943" t="s">
        <v>285</v>
      </c>
      <c r="C4" s="168" t="s">
        <v>286</v>
      </c>
      <c r="D4" s="168" t="s">
        <v>250</v>
      </c>
      <c r="E4" s="103">
        <v>1299777</v>
      </c>
      <c r="F4" s="105" t="s">
        <v>15</v>
      </c>
      <c r="G4" s="103" t="s">
        <v>40</v>
      </c>
      <c r="H4" s="105" t="s">
        <v>124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9" t="s">
        <v>183</v>
      </c>
      <c r="O4" s="106">
        <v>44249</v>
      </c>
      <c r="P4" s="110">
        <f t="shared" si="1"/>
        <v>11.633333333333333</v>
      </c>
      <c r="Q4" s="419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 ht="16" x14ac:dyDescent="0.2">
      <c r="A5" s="168">
        <v>4</v>
      </c>
      <c r="B5" s="943" t="s">
        <v>287</v>
      </c>
      <c r="C5" s="168" t="s">
        <v>288</v>
      </c>
      <c r="D5" s="168" t="s">
        <v>250</v>
      </c>
      <c r="E5" s="103">
        <v>1299777</v>
      </c>
      <c r="F5" s="105" t="s">
        <v>15</v>
      </c>
      <c r="G5" s="103" t="s">
        <v>40</v>
      </c>
      <c r="H5" s="105" t="s">
        <v>121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9" t="s">
        <v>183</v>
      </c>
      <c r="O5" s="106">
        <v>44249</v>
      </c>
      <c r="P5" s="110">
        <f t="shared" si="1"/>
        <v>11.633333333333333</v>
      </c>
      <c r="Q5" s="419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 ht="16" x14ac:dyDescent="0.2">
      <c r="A6" s="168">
        <v>5</v>
      </c>
      <c r="B6" s="943" t="s">
        <v>289</v>
      </c>
      <c r="C6" s="168" t="s">
        <v>290</v>
      </c>
      <c r="D6" s="168" t="s">
        <v>250</v>
      </c>
      <c r="E6" s="103">
        <v>1299777</v>
      </c>
      <c r="F6" s="105" t="s">
        <v>15</v>
      </c>
      <c r="G6" s="103" t="s">
        <v>40</v>
      </c>
      <c r="H6" s="105" t="s">
        <v>111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9" t="s">
        <v>183</v>
      </c>
      <c r="O6" s="106">
        <v>44249</v>
      </c>
      <c r="P6" s="110">
        <f t="shared" si="1"/>
        <v>11.633333333333333</v>
      </c>
      <c r="Q6" s="419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 ht="16" x14ac:dyDescent="0.2">
      <c r="A7" s="168">
        <v>6</v>
      </c>
      <c r="B7" s="943" t="s">
        <v>291</v>
      </c>
      <c r="C7" s="168" t="s">
        <v>292</v>
      </c>
      <c r="D7" s="168" t="s">
        <v>250</v>
      </c>
      <c r="E7" s="103">
        <v>1299777</v>
      </c>
      <c r="F7" s="105" t="s">
        <v>15</v>
      </c>
      <c r="G7" s="103" t="s">
        <v>40</v>
      </c>
      <c r="H7" s="105" t="s">
        <v>115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9" t="s">
        <v>183</v>
      </c>
      <c r="O7" s="106">
        <v>44249</v>
      </c>
      <c r="P7" s="110">
        <f t="shared" si="1"/>
        <v>11.633333333333333</v>
      </c>
      <c r="Q7" s="419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955" customFormat="1" ht="16" x14ac:dyDescent="0.2">
      <c r="A8" s="946">
        <v>7</v>
      </c>
      <c r="B8" s="947" t="s">
        <v>293</v>
      </c>
      <c r="C8" s="946" t="s">
        <v>294</v>
      </c>
      <c r="D8" s="946" t="s">
        <v>261</v>
      </c>
      <c r="E8" s="948">
        <v>1299779</v>
      </c>
      <c r="F8" s="948" t="s">
        <v>17</v>
      </c>
      <c r="G8" s="948" t="s">
        <v>54</v>
      </c>
      <c r="H8" s="948" t="s">
        <v>124</v>
      </c>
      <c r="I8" s="949">
        <v>43884</v>
      </c>
      <c r="J8" s="949">
        <v>44341</v>
      </c>
      <c r="K8" s="950">
        <f t="shared" si="2"/>
        <v>1.2555555555555555</v>
      </c>
      <c r="L8" s="951">
        <f t="shared" si="3"/>
        <v>458.27777777777777</v>
      </c>
      <c r="M8" s="948">
        <f t="shared" si="0"/>
        <v>15.275925925925925</v>
      </c>
      <c r="N8" s="952" t="s">
        <v>183</v>
      </c>
      <c r="O8" s="949">
        <v>44249</v>
      </c>
      <c r="P8" s="953">
        <f t="shared" si="1"/>
        <v>12.166666666666666</v>
      </c>
      <c r="Q8" s="954">
        <v>188</v>
      </c>
      <c r="R8" s="946">
        <v>186</v>
      </c>
      <c r="S8" s="946">
        <v>214</v>
      </c>
      <c r="T8" s="946">
        <v>40</v>
      </c>
      <c r="U8" s="946">
        <v>41</v>
      </c>
      <c r="V8" s="946">
        <v>42</v>
      </c>
      <c r="W8" s="949">
        <v>44272</v>
      </c>
    </row>
    <row r="9" spans="1:23" s="945" customFormat="1" ht="16" x14ac:dyDescent="0.2">
      <c r="A9" s="150">
        <v>8</v>
      </c>
      <c r="B9" s="944" t="s">
        <v>295</v>
      </c>
      <c r="C9" s="150" t="s">
        <v>296</v>
      </c>
      <c r="D9" s="150" t="s">
        <v>261</v>
      </c>
      <c r="E9" s="104">
        <v>1299779</v>
      </c>
      <c r="F9" s="104" t="s">
        <v>17</v>
      </c>
      <c r="G9" s="104" t="s">
        <v>54</v>
      </c>
      <c r="H9" s="104" t="s">
        <v>121</v>
      </c>
      <c r="I9" s="108">
        <v>43884</v>
      </c>
      <c r="J9" s="108">
        <v>44341</v>
      </c>
      <c r="K9" s="109">
        <f t="shared" si="2"/>
        <v>1.2555555555555555</v>
      </c>
      <c r="L9" s="942">
        <f t="shared" si="3"/>
        <v>458.27777777777777</v>
      </c>
      <c r="M9" s="104">
        <f t="shared" si="0"/>
        <v>15.275925925925925</v>
      </c>
      <c r="N9" s="362" t="s">
        <v>183</v>
      </c>
      <c r="O9" s="108">
        <v>44249</v>
      </c>
      <c r="P9" s="619">
        <f t="shared" si="1"/>
        <v>12.166666666666666</v>
      </c>
      <c r="Q9" s="420">
        <v>184</v>
      </c>
      <c r="R9" s="150">
        <v>205</v>
      </c>
      <c r="S9" s="150">
        <v>164</v>
      </c>
      <c r="T9" s="150">
        <v>33</v>
      </c>
      <c r="U9" s="150">
        <v>31</v>
      </c>
      <c r="V9" s="150">
        <v>34</v>
      </c>
      <c r="W9" s="108">
        <v>44272</v>
      </c>
    </row>
    <row r="10" spans="1:23" s="945" customFormat="1" ht="16" x14ac:dyDescent="0.2">
      <c r="A10" s="150">
        <v>9</v>
      </c>
      <c r="B10" s="944" t="s">
        <v>297</v>
      </c>
      <c r="C10" s="150" t="s">
        <v>298</v>
      </c>
      <c r="D10" s="150" t="s">
        <v>261</v>
      </c>
      <c r="E10" s="104">
        <v>1299779</v>
      </c>
      <c r="F10" s="104" t="s">
        <v>17</v>
      </c>
      <c r="G10" s="104" t="s">
        <v>54</v>
      </c>
      <c r="H10" s="104" t="s">
        <v>111</v>
      </c>
      <c r="I10" s="108">
        <v>43884</v>
      </c>
      <c r="J10" s="108">
        <v>44341</v>
      </c>
      <c r="K10" s="109">
        <f t="shared" si="2"/>
        <v>1.2555555555555555</v>
      </c>
      <c r="L10" s="942">
        <f t="shared" si="3"/>
        <v>458.27777777777777</v>
      </c>
      <c r="M10" s="104">
        <f t="shared" si="0"/>
        <v>15.275925925925925</v>
      </c>
      <c r="N10" s="362" t="s">
        <v>183</v>
      </c>
      <c r="O10" s="108">
        <v>44249</v>
      </c>
      <c r="P10" s="619">
        <f t="shared" si="1"/>
        <v>12.166666666666666</v>
      </c>
      <c r="Q10" s="420">
        <v>177</v>
      </c>
      <c r="R10" s="150">
        <v>182</v>
      </c>
      <c r="S10" s="150">
        <v>191</v>
      </c>
      <c r="T10" s="150">
        <v>35</v>
      </c>
      <c r="U10" s="150">
        <v>37</v>
      </c>
      <c r="V10" s="150">
        <v>31</v>
      </c>
      <c r="W10" s="108">
        <v>44272</v>
      </c>
    </row>
    <row r="11" spans="1:23" s="955" customFormat="1" ht="16" x14ac:dyDescent="0.2">
      <c r="A11" s="946">
        <v>10</v>
      </c>
      <c r="B11" s="947" t="s">
        <v>299</v>
      </c>
      <c r="C11" s="946" t="s">
        <v>300</v>
      </c>
      <c r="D11" s="946" t="s">
        <v>268</v>
      </c>
      <c r="E11" s="948">
        <v>1324351</v>
      </c>
      <c r="F11" s="948" t="s">
        <v>17</v>
      </c>
      <c r="G11" s="948" t="s">
        <v>54</v>
      </c>
      <c r="H11" s="948" t="s">
        <v>124</v>
      </c>
      <c r="I11" s="949">
        <v>43898</v>
      </c>
      <c r="J11" s="949">
        <v>44341</v>
      </c>
      <c r="K11" s="950">
        <f t="shared" si="2"/>
        <v>1.2138888888888888</v>
      </c>
      <c r="L11" s="951">
        <f t="shared" si="3"/>
        <v>443.0694444444444</v>
      </c>
      <c r="M11" s="948">
        <f t="shared" si="0"/>
        <v>14.768981481481481</v>
      </c>
      <c r="N11" s="952" t="s">
        <v>183</v>
      </c>
      <c r="O11" s="949">
        <v>44249</v>
      </c>
      <c r="P11" s="953">
        <f t="shared" si="1"/>
        <v>11.7</v>
      </c>
      <c r="Q11" s="954">
        <v>194</v>
      </c>
      <c r="R11" s="946">
        <v>193</v>
      </c>
      <c r="S11" s="946">
        <v>195</v>
      </c>
      <c r="T11" s="946">
        <v>28</v>
      </c>
      <c r="U11" s="946">
        <v>29</v>
      </c>
      <c r="V11" s="946">
        <v>28</v>
      </c>
      <c r="W11" s="949">
        <v>44272</v>
      </c>
    </row>
    <row r="12" spans="1:23" s="955" customFormat="1" ht="16" x14ac:dyDescent="0.2">
      <c r="A12" s="946">
        <v>11</v>
      </c>
      <c r="B12" s="947" t="s">
        <v>301</v>
      </c>
      <c r="C12" s="946" t="s">
        <v>302</v>
      </c>
      <c r="D12" s="946" t="s">
        <v>268</v>
      </c>
      <c r="E12" s="948">
        <v>1324351</v>
      </c>
      <c r="F12" s="948" t="s">
        <v>17</v>
      </c>
      <c r="G12" s="948" t="s">
        <v>54</v>
      </c>
      <c r="H12" s="948" t="s">
        <v>121</v>
      </c>
      <c r="I12" s="949">
        <v>43898</v>
      </c>
      <c r="J12" s="949">
        <v>44341</v>
      </c>
      <c r="K12" s="950">
        <f t="shared" si="2"/>
        <v>1.2138888888888888</v>
      </c>
      <c r="L12" s="951">
        <f t="shared" si="3"/>
        <v>443.0694444444444</v>
      </c>
      <c r="M12" s="948">
        <f t="shared" si="0"/>
        <v>14.768981481481481</v>
      </c>
      <c r="N12" s="952" t="s">
        <v>183</v>
      </c>
      <c r="O12" s="949">
        <v>44249</v>
      </c>
      <c r="P12" s="953">
        <f t="shared" si="1"/>
        <v>11.7</v>
      </c>
      <c r="Q12" s="954">
        <v>159</v>
      </c>
      <c r="R12" s="946">
        <v>158</v>
      </c>
      <c r="S12" s="946">
        <v>165</v>
      </c>
      <c r="T12" s="946">
        <v>28</v>
      </c>
      <c r="U12" s="946">
        <v>28</v>
      </c>
      <c r="V12" s="946">
        <v>29</v>
      </c>
      <c r="W12" s="949">
        <v>44272</v>
      </c>
    </row>
    <row r="13" spans="1:23" s="955" customFormat="1" ht="16" x14ac:dyDescent="0.2">
      <c r="A13" s="946">
        <v>12</v>
      </c>
      <c r="B13" s="947" t="s">
        <v>303</v>
      </c>
      <c r="C13" s="946" t="s">
        <v>304</v>
      </c>
      <c r="D13" s="946" t="s">
        <v>268</v>
      </c>
      <c r="E13" s="948">
        <v>1324351</v>
      </c>
      <c r="F13" s="948" t="s">
        <v>17</v>
      </c>
      <c r="G13" s="948" t="s">
        <v>54</v>
      </c>
      <c r="H13" s="948" t="s">
        <v>111</v>
      </c>
      <c r="I13" s="949">
        <v>43898</v>
      </c>
      <c r="J13" s="949">
        <v>44341</v>
      </c>
      <c r="K13" s="950">
        <f t="shared" si="2"/>
        <v>1.2138888888888888</v>
      </c>
      <c r="L13" s="951">
        <f t="shared" si="3"/>
        <v>443.0694444444444</v>
      </c>
      <c r="M13" s="948">
        <f t="shared" si="0"/>
        <v>14.768981481481481</v>
      </c>
      <c r="N13" s="952" t="s">
        <v>183</v>
      </c>
      <c r="O13" s="949">
        <v>44249</v>
      </c>
      <c r="P13" s="953">
        <f t="shared" si="1"/>
        <v>11.7</v>
      </c>
      <c r="Q13" s="954">
        <v>159</v>
      </c>
      <c r="R13" s="946">
        <v>167</v>
      </c>
      <c r="S13" s="946">
        <v>156</v>
      </c>
      <c r="T13" s="946">
        <v>27</v>
      </c>
      <c r="U13" s="946">
        <v>27</v>
      </c>
      <c r="V13" s="946">
        <v>27</v>
      </c>
      <c r="W13" s="949">
        <v>44272</v>
      </c>
    </row>
    <row r="14" spans="1:23" s="945" customFormat="1" ht="16" x14ac:dyDescent="0.2">
      <c r="A14" s="150">
        <v>13</v>
      </c>
      <c r="B14" s="944" t="s">
        <v>305</v>
      </c>
      <c r="C14" s="150" t="s">
        <v>306</v>
      </c>
      <c r="D14" s="150" t="s">
        <v>275</v>
      </c>
      <c r="E14" s="104">
        <v>1324353</v>
      </c>
      <c r="F14" s="104" t="s">
        <v>15</v>
      </c>
      <c r="G14" s="104" t="s">
        <v>54</v>
      </c>
      <c r="H14" s="150" t="s">
        <v>124</v>
      </c>
      <c r="I14" s="146">
        <v>43898</v>
      </c>
      <c r="J14" s="108">
        <v>44341</v>
      </c>
      <c r="K14" s="109">
        <f t="shared" si="2"/>
        <v>1.2138888888888888</v>
      </c>
      <c r="L14" s="942">
        <f t="shared" si="3"/>
        <v>443.0694444444444</v>
      </c>
      <c r="M14" s="104">
        <f t="shared" si="0"/>
        <v>14.768981481481481</v>
      </c>
      <c r="N14" s="362" t="s">
        <v>183</v>
      </c>
      <c r="O14" s="108">
        <v>44249</v>
      </c>
      <c r="P14" s="619">
        <f t="shared" si="1"/>
        <v>11.7</v>
      </c>
      <c r="Q14" s="420">
        <v>173</v>
      </c>
      <c r="R14" s="150">
        <v>171</v>
      </c>
      <c r="S14" s="150">
        <v>176</v>
      </c>
      <c r="T14" s="150">
        <v>34</v>
      </c>
      <c r="U14" s="150">
        <v>34</v>
      </c>
      <c r="V14" s="150">
        <v>34</v>
      </c>
      <c r="W14" s="108">
        <v>44272</v>
      </c>
    </row>
    <row r="15" spans="1:23" s="945" customFormat="1" ht="16" x14ac:dyDescent="0.2">
      <c r="A15" s="150">
        <v>14</v>
      </c>
      <c r="B15" s="944" t="s">
        <v>307</v>
      </c>
      <c r="C15" s="150" t="s">
        <v>308</v>
      </c>
      <c r="D15" s="150" t="s">
        <v>275</v>
      </c>
      <c r="E15" s="104">
        <v>1324353</v>
      </c>
      <c r="F15" s="104" t="s">
        <v>15</v>
      </c>
      <c r="G15" s="104" t="s">
        <v>54</v>
      </c>
      <c r="H15" s="150" t="s">
        <v>121</v>
      </c>
      <c r="I15" s="146">
        <v>43898</v>
      </c>
      <c r="J15" s="108">
        <v>44341</v>
      </c>
      <c r="K15" s="109">
        <f t="shared" si="2"/>
        <v>1.2138888888888888</v>
      </c>
      <c r="L15" s="942">
        <f t="shared" si="3"/>
        <v>443.0694444444444</v>
      </c>
      <c r="M15" s="104">
        <f t="shared" si="0"/>
        <v>14.768981481481481</v>
      </c>
      <c r="N15" s="362" t="s">
        <v>183</v>
      </c>
      <c r="O15" s="108">
        <v>44249</v>
      </c>
      <c r="P15" s="619">
        <f t="shared" si="1"/>
        <v>11.7</v>
      </c>
      <c r="Q15" s="420">
        <v>162</v>
      </c>
      <c r="R15" s="150">
        <v>153</v>
      </c>
      <c r="S15" s="150">
        <v>166</v>
      </c>
      <c r="T15" s="150">
        <v>33</v>
      </c>
      <c r="U15" s="150">
        <v>33</v>
      </c>
      <c r="V15" s="150">
        <v>34</v>
      </c>
      <c r="W15" s="108">
        <v>44272</v>
      </c>
    </row>
    <row r="16" spans="1:23" s="945" customFormat="1" ht="16" x14ac:dyDescent="0.2">
      <c r="A16" s="150">
        <v>15</v>
      </c>
      <c r="B16" s="944" t="s">
        <v>309</v>
      </c>
      <c r="C16" s="150" t="s">
        <v>310</v>
      </c>
      <c r="D16" s="150" t="s">
        <v>275</v>
      </c>
      <c r="E16" s="104">
        <v>1324353</v>
      </c>
      <c r="F16" s="104" t="s">
        <v>15</v>
      </c>
      <c r="G16" s="104" t="s">
        <v>54</v>
      </c>
      <c r="H16" s="150" t="s">
        <v>111</v>
      </c>
      <c r="I16" s="146">
        <v>43898</v>
      </c>
      <c r="J16" s="108">
        <v>44341</v>
      </c>
      <c r="K16" s="109">
        <f t="shared" si="2"/>
        <v>1.2138888888888888</v>
      </c>
      <c r="L16" s="942">
        <f t="shared" si="3"/>
        <v>443.0694444444444</v>
      </c>
      <c r="M16" s="104">
        <f t="shared" si="0"/>
        <v>14.768981481481481</v>
      </c>
      <c r="N16" s="362" t="s">
        <v>183</v>
      </c>
      <c r="O16" s="108">
        <v>44249</v>
      </c>
      <c r="P16" s="619">
        <f t="shared" si="1"/>
        <v>11.7</v>
      </c>
      <c r="Q16" s="420">
        <v>177</v>
      </c>
      <c r="R16" s="150">
        <v>182</v>
      </c>
      <c r="S16" s="150">
        <v>155</v>
      </c>
      <c r="T16" s="150">
        <v>35</v>
      </c>
      <c r="U16" s="150">
        <v>35</v>
      </c>
      <c r="V16" s="150">
        <v>35</v>
      </c>
      <c r="W16" s="108">
        <v>44272</v>
      </c>
    </row>
    <row r="17" spans="1:23" s="119" customFormat="1" ht="16" x14ac:dyDescent="0.2">
      <c r="A17" s="168">
        <v>16</v>
      </c>
      <c r="B17" s="943" t="s">
        <v>311</v>
      </c>
      <c r="C17" s="168" t="s">
        <v>312</v>
      </c>
      <c r="D17" s="168" t="s">
        <v>280</v>
      </c>
      <c r="E17" s="151">
        <v>1190436</v>
      </c>
      <c r="F17" s="152" t="s">
        <v>15</v>
      </c>
      <c r="G17" s="152" t="s">
        <v>55</v>
      </c>
      <c r="H17" s="152" t="s">
        <v>124</v>
      </c>
      <c r="I17" s="153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1">
        <f t="shared" si="0"/>
        <v>15.478703703703703</v>
      </c>
      <c r="N17" s="319" t="s">
        <v>183</v>
      </c>
      <c r="O17" s="154">
        <v>44249</v>
      </c>
      <c r="P17" s="110">
        <f t="shared" si="1"/>
        <v>12.366666666666667</v>
      </c>
      <c r="Q17" s="421">
        <v>200</v>
      </c>
      <c r="R17" s="219">
        <v>192</v>
      </c>
      <c r="S17" s="219">
        <v>205</v>
      </c>
      <c r="T17" s="219">
        <v>27</v>
      </c>
      <c r="U17" s="219">
        <v>28</v>
      </c>
      <c r="V17" s="219">
        <v>27</v>
      </c>
      <c r="W17" s="331">
        <v>44272</v>
      </c>
    </row>
    <row r="18" spans="1:23" s="119" customFormat="1" ht="16" x14ac:dyDescent="0.2">
      <c r="A18" s="168">
        <v>17</v>
      </c>
      <c r="B18" s="943" t="s">
        <v>313</v>
      </c>
      <c r="C18" s="168" t="s">
        <v>314</v>
      </c>
      <c r="D18" s="168" t="s">
        <v>280</v>
      </c>
      <c r="E18" s="151">
        <v>1190436</v>
      </c>
      <c r="F18" s="152" t="s">
        <v>17</v>
      </c>
      <c r="G18" s="152" t="s">
        <v>55</v>
      </c>
      <c r="H18" s="152" t="s">
        <v>124</v>
      </c>
      <c r="I18" s="153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1">
        <f t="shared" si="0"/>
        <v>15.478703703703703</v>
      </c>
      <c r="N18" s="319" t="s">
        <v>183</v>
      </c>
      <c r="O18" s="154">
        <v>44249</v>
      </c>
      <c r="P18" s="110">
        <f t="shared" si="1"/>
        <v>12.366666666666667</v>
      </c>
      <c r="Q18" s="421">
        <v>144</v>
      </c>
      <c r="R18" s="219">
        <v>138</v>
      </c>
      <c r="S18" s="219">
        <v>147</v>
      </c>
      <c r="T18" s="219">
        <v>28</v>
      </c>
      <c r="U18" s="219">
        <v>29</v>
      </c>
      <c r="V18" s="219">
        <v>27</v>
      </c>
      <c r="W18" s="331">
        <v>44272</v>
      </c>
    </row>
    <row r="19" spans="1:23" ht="16" x14ac:dyDescent="0.2">
      <c r="A19" s="162" t="s">
        <v>53</v>
      </c>
      <c r="B19" s="14"/>
    </row>
    <row r="20" spans="1:23" ht="16" x14ac:dyDescent="0.2">
      <c r="A20" s="163" t="s">
        <v>24</v>
      </c>
      <c r="B20" s="14"/>
    </row>
    <row r="21" spans="1:23" x14ac:dyDescent="0.2">
      <c r="A21" s="164" t="s">
        <v>40</v>
      </c>
      <c r="B21" s="168"/>
    </row>
    <row r="22" spans="1:23" ht="16" x14ac:dyDescent="0.2">
      <c r="A22" s="165" t="s">
        <v>48</v>
      </c>
      <c r="B22" s="533"/>
    </row>
    <row r="23" spans="1:23" ht="16" x14ac:dyDescent="0.2">
      <c r="A23" s="166" t="s">
        <v>54</v>
      </c>
      <c r="B23" s="14"/>
    </row>
    <row r="24" spans="1:23" ht="16" x14ac:dyDescent="0.2">
      <c r="A24" s="188" t="s">
        <v>52</v>
      </c>
      <c r="B24" s="14"/>
    </row>
    <row r="25" spans="1:23" x14ac:dyDescent="0.2">
      <c r="A25" s="187" t="s">
        <v>55</v>
      </c>
      <c r="B25" s="168"/>
    </row>
    <row r="26" spans="1:23" ht="17" x14ac:dyDescent="0.2">
      <c r="A26" s="375" t="s">
        <v>56</v>
      </c>
      <c r="B26" s="566"/>
    </row>
    <row r="27" spans="1:23" ht="17" x14ac:dyDescent="0.2">
      <c r="A27" s="394" t="s">
        <v>57</v>
      </c>
      <c r="B27" s="566"/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topLeftCell="A5" workbookViewId="0">
      <selection activeCell="F25" sqref="F25"/>
    </sheetView>
  </sheetViews>
  <sheetFormatPr baseColWidth="10" defaultColWidth="8.83203125" defaultRowHeight="15" x14ac:dyDescent="0.2"/>
  <cols>
    <col min="2" max="2" width="13" customWidth="1"/>
    <col min="3" max="3" width="11.6640625" customWidth="1"/>
    <col min="4" max="4" width="19.5" customWidth="1"/>
    <col min="5" max="5" width="18.6640625" customWidth="1"/>
    <col min="9" max="9" width="14.6640625" customWidth="1"/>
    <col min="10" max="10" width="12.5" customWidth="1"/>
    <col min="11" max="11" width="24.5" customWidth="1"/>
    <col min="12" max="12" width="21.5" customWidth="1"/>
    <col min="13" max="13" width="19.1640625" customWidth="1"/>
    <col min="14" max="16" width="20.5" customWidth="1"/>
    <col min="17" max="17" width="18.5" customWidth="1"/>
    <col min="18" max="18" width="16.33203125" customWidth="1"/>
    <col min="19" max="19" width="17.1640625" customWidth="1"/>
    <col min="20" max="20" width="19.33203125" customWidth="1"/>
    <col min="21" max="21" width="18.1640625" customWidth="1"/>
    <col min="22" max="22" width="17.1640625" customWidth="1"/>
    <col min="23" max="23" width="17" customWidth="1"/>
    <col min="24" max="24" width="16.33203125" customWidth="1"/>
    <col min="25" max="25" width="15.83203125" customWidth="1"/>
    <col min="26" max="26" width="16.1640625" customWidth="1"/>
  </cols>
  <sheetData>
    <row r="1" spans="1:26" x14ac:dyDescent="0.2">
      <c r="A1" s="168" t="s">
        <v>0</v>
      </c>
      <c r="B1" s="168" t="s">
        <v>59</v>
      </c>
      <c r="C1" s="119" t="s">
        <v>2003</v>
      </c>
      <c r="D1" s="317" t="s">
        <v>61</v>
      </c>
      <c r="E1" s="168" t="s">
        <v>1569</v>
      </c>
      <c r="F1" s="168" t="s">
        <v>63</v>
      </c>
      <c r="G1" s="168" t="s">
        <v>64</v>
      </c>
      <c r="H1" s="168" t="s">
        <v>65</v>
      </c>
      <c r="I1" s="168" t="s">
        <v>66</v>
      </c>
      <c r="J1" s="168" t="s">
        <v>67</v>
      </c>
      <c r="K1" s="168" t="s">
        <v>1575</v>
      </c>
      <c r="L1" s="369" t="s">
        <v>2004</v>
      </c>
      <c r="M1" s="119" t="s">
        <v>2005</v>
      </c>
      <c r="N1" s="145" t="s">
        <v>2006</v>
      </c>
      <c r="O1" s="318" t="s">
        <v>2007</v>
      </c>
      <c r="P1" s="145" t="s">
        <v>2008</v>
      </c>
      <c r="Q1" s="318" t="s">
        <v>2009</v>
      </c>
      <c r="R1" s="318" t="s">
        <v>2010</v>
      </c>
      <c r="S1" s="318" t="s">
        <v>2011</v>
      </c>
      <c r="T1" s="318" t="s">
        <v>2012</v>
      </c>
      <c r="U1" s="318" t="s">
        <v>2013</v>
      </c>
      <c r="V1" s="318" t="s">
        <v>2014</v>
      </c>
      <c r="W1" s="318" t="s">
        <v>2015</v>
      </c>
      <c r="X1" s="318" t="s">
        <v>2016</v>
      </c>
      <c r="Y1" s="318" t="s">
        <v>2017</v>
      </c>
      <c r="Z1" s="145" t="s">
        <v>2018</v>
      </c>
    </row>
    <row r="2" spans="1:26" ht="16" x14ac:dyDescent="0.2">
      <c r="A2" s="1">
        <v>1</v>
      </c>
      <c r="B2" s="1" t="s">
        <v>316</v>
      </c>
      <c r="C2" s="1" t="s">
        <v>317</v>
      </c>
      <c r="D2" s="168" t="s">
        <v>170</v>
      </c>
      <c r="E2" s="104">
        <v>1275947</v>
      </c>
      <c r="F2" s="104" t="s">
        <v>15</v>
      </c>
      <c r="G2" s="104" t="s">
        <v>54</v>
      </c>
      <c r="H2" s="146" t="s">
        <v>124</v>
      </c>
      <c r="I2" s="146">
        <v>43751</v>
      </c>
      <c r="J2" s="362">
        <f ca="1">YEARFRAC(I2,TODAY())</f>
        <v>2.375</v>
      </c>
      <c r="K2" s="319" t="s">
        <v>183</v>
      </c>
      <c r="L2" s="108">
        <v>44319</v>
      </c>
      <c r="M2" s="109">
        <f t="shared" ref="M2:M23" si="0">_xlfn.DAYS(L2,I2)/30</f>
        <v>18.933333333333334</v>
      </c>
      <c r="N2" s="150">
        <v>172</v>
      </c>
      <c r="O2" s="150">
        <v>24</v>
      </c>
      <c r="P2" s="179">
        <v>168</v>
      </c>
      <c r="Q2" s="591">
        <v>35</v>
      </c>
      <c r="R2" s="430"/>
      <c r="S2" s="430"/>
      <c r="T2" s="430"/>
      <c r="U2" s="430"/>
      <c r="V2" s="430"/>
      <c r="W2" s="430"/>
      <c r="X2" s="430"/>
      <c r="Y2" s="430"/>
      <c r="Z2" s="430"/>
    </row>
    <row r="3" spans="1:26" ht="16" x14ac:dyDescent="0.2">
      <c r="A3" s="1">
        <v>2</v>
      </c>
      <c r="B3" s="1" t="s">
        <v>318</v>
      </c>
      <c r="C3" s="1" t="s">
        <v>319</v>
      </c>
      <c r="D3" s="168" t="s">
        <v>170</v>
      </c>
      <c r="E3" s="104">
        <v>1275947</v>
      </c>
      <c r="F3" s="104" t="s">
        <v>15</v>
      </c>
      <c r="G3" s="104" t="s">
        <v>54</v>
      </c>
      <c r="H3" s="146" t="s">
        <v>121</v>
      </c>
      <c r="I3" s="146">
        <v>43751</v>
      </c>
      <c r="J3" s="362">
        <f t="shared" ref="J3:J23" ca="1" si="1">YEARFRAC(I3,TODAY())</f>
        <v>2.375</v>
      </c>
      <c r="K3" s="319" t="s">
        <v>183</v>
      </c>
      <c r="L3" s="108">
        <v>44319</v>
      </c>
      <c r="M3" s="109">
        <f t="shared" si="0"/>
        <v>18.933333333333334</v>
      </c>
      <c r="N3" s="150">
        <v>168</v>
      </c>
      <c r="O3" s="150">
        <v>26</v>
      </c>
      <c r="P3" s="179">
        <v>202</v>
      </c>
      <c r="Q3" s="591">
        <v>42</v>
      </c>
      <c r="R3" s="430"/>
      <c r="S3" s="430"/>
      <c r="T3" s="430"/>
      <c r="U3" s="430"/>
      <c r="V3" s="430"/>
      <c r="W3" s="430"/>
      <c r="X3" s="430"/>
      <c r="Y3" s="430"/>
      <c r="Z3" s="430"/>
    </row>
    <row r="4" spans="1:26" ht="16" x14ac:dyDescent="0.2">
      <c r="A4" s="1">
        <v>3</v>
      </c>
      <c r="B4" s="1" t="s">
        <v>320</v>
      </c>
      <c r="C4" s="1" t="s">
        <v>321</v>
      </c>
      <c r="D4" s="168" t="s">
        <v>170</v>
      </c>
      <c r="E4" s="104">
        <v>1275947</v>
      </c>
      <c r="F4" s="104" t="s">
        <v>15</v>
      </c>
      <c r="G4" s="104" t="s">
        <v>54</v>
      </c>
      <c r="H4" s="146" t="s">
        <v>111</v>
      </c>
      <c r="I4" s="146">
        <v>43751</v>
      </c>
      <c r="J4" s="362">
        <f t="shared" ca="1" si="1"/>
        <v>2.375</v>
      </c>
      <c r="K4" s="319" t="s">
        <v>183</v>
      </c>
      <c r="L4" s="108">
        <v>44319</v>
      </c>
      <c r="M4" s="109">
        <f t="shared" si="0"/>
        <v>18.933333333333334</v>
      </c>
      <c r="N4" s="150">
        <v>155</v>
      </c>
      <c r="O4" s="150">
        <v>25</v>
      </c>
      <c r="P4" s="179">
        <v>208</v>
      </c>
      <c r="Q4" s="591">
        <v>45</v>
      </c>
      <c r="R4" s="430"/>
      <c r="S4" s="430"/>
      <c r="T4" s="430"/>
      <c r="U4" s="430"/>
      <c r="V4" s="430"/>
      <c r="W4" s="430"/>
      <c r="X4" s="430"/>
      <c r="Y4" s="430"/>
      <c r="Z4" s="430"/>
    </row>
    <row r="5" spans="1:26" ht="16" x14ac:dyDescent="0.2">
      <c r="A5" s="1">
        <v>4</v>
      </c>
      <c r="B5" s="1" t="s">
        <v>322</v>
      </c>
      <c r="C5" s="1" t="s">
        <v>323</v>
      </c>
      <c r="D5" s="168" t="s">
        <v>182</v>
      </c>
      <c r="E5" s="104">
        <v>1275956</v>
      </c>
      <c r="F5" s="104" t="s">
        <v>15</v>
      </c>
      <c r="G5" s="104" t="s">
        <v>54</v>
      </c>
      <c r="H5" s="146" t="s">
        <v>124</v>
      </c>
      <c r="I5" s="146">
        <v>43771</v>
      </c>
      <c r="J5" s="362">
        <f t="shared" ca="1" si="1"/>
        <v>2.3222222222222224</v>
      </c>
      <c r="K5" s="319" t="s">
        <v>183</v>
      </c>
      <c r="L5" s="108">
        <v>44319</v>
      </c>
      <c r="M5" s="109">
        <f t="shared" si="0"/>
        <v>18.266666666666666</v>
      </c>
      <c r="N5" s="150">
        <v>188</v>
      </c>
      <c r="O5" s="150">
        <v>23</v>
      </c>
      <c r="P5" s="179">
        <v>170</v>
      </c>
      <c r="Q5" s="591">
        <v>28</v>
      </c>
      <c r="R5" s="430"/>
      <c r="S5" s="430"/>
      <c r="T5" s="430"/>
      <c r="U5" s="430"/>
      <c r="V5" s="430"/>
      <c r="W5" s="430"/>
      <c r="X5" s="430"/>
      <c r="Y5" s="430"/>
      <c r="Z5" s="430"/>
    </row>
    <row r="6" spans="1:26" ht="16" x14ac:dyDescent="0.2">
      <c r="A6" s="1">
        <v>5</v>
      </c>
      <c r="B6" s="1" t="s">
        <v>324</v>
      </c>
      <c r="C6" s="1" t="s">
        <v>325</v>
      </c>
      <c r="D6" s="168" t="s">
        <v>182</v>
      </c>
      <c r="E6" s="104">
        <v>1275956</v>
      </c>
      <c r="F6" s="104" t="s">
        <v>15</v>
      </c>
      <c r="G6" s="104" t="s">
        <v>54</v>
      </c>
      <c r="H6" s="146" t="s">
        <v>121</v>
      </c>
      <c r="I6" s="146">
        <v>43771</v>
      </c>
      <c r="J6" s="362">
        <f t="shared" ca="1" si="1"/>
        <v>2.3222222222222224</v>
      </c>
      <c r="K6" s="319" t="s">
        <v>183</v>
      </c>
      <c r="L6" s="108">
        <v>44319</v>
      </c>
      <c r="M6" s="109">
        <f t="shared" si="0"/>
        <v>18.266666666666666</v>
      </c>
      <c r="N6" s="150">
        <v>210</v>
      </c>
      <c r="O6" s="150">
        <v>31</v>
      </c>
      <c r="P6" s="179">
        <v>180</v>
      </c>
      <c r="Q6" s="591">
        <v>33</v>
      </c>
      <c r="R6" s="430"/>
      <c r="S6" s="430"/>
      <c r="T6" s="430"/>
      <c r="U6" s="430"/>
      <c r="V6" s="430"/>
      <c r="W6" s="430"/>
      <c r="X6" s="430"/>
      <c r="Y6" s="430"/>
      <c r="Z6" s="430"/>
    </row>
    <row r="7" spans="1:26" ht="16" x14ac:dyDescent="0.2">
      <c r="A7" s="1">
        <v>6</v>
      </c>
      <c r="B7" s="1" t="s">
        <v>326</v>
      </c>
      <c r="C7" s="1" t="s">
        <v>327</v>
      </c>
      <c r="D7" s="168" t="s">
        <v>182</v>
      </c>
      <c r="E7" s="104">
        <v>1275956</v>
      </c>
      <c r="F7" s="104" t="s">
        <v>15</v>
      </c>
      <c r="G7" s="104" t="s">
        <v>54</v>
      </c>
      <c r="H7" s="146" t="s">
        <v>111</v>
      </c>
      <c r="I7" s="146">
        <v>43771</v>
      </c>
      <c r="J7" s="362">
        <f t="shared" ca="1" si="1"/>
        <v>2.3222222222222224</v>
      </c>
      <c r="K7" s="319" t="s">
        <v>183</v>
      </c>
      <c r="L7" s="108">
        <v>44319</v>
      </c>
      <c r="M7" s="109">
        <f t="shared" si="0"/>
        <v>18.266666666666666</v>
      </c>
      <c r="N7" s="150">
        <v>178</v>
      </c>
      <c r="O7" s="150">
        <v>30</v>
      </c>
      <c r="P7" s="179">
        <v>174</v>
      </c>
      <c r="Q7" s="591">
        <v>35</v>
      </c>
      <c r="R7" s="430"/>
      <c r="S7" s="430"/>
      <c r="T7" s="430"/>
      <c r="U7" s="430"/>
      <c r="V7" s="430"/>
      <c r="W7" s="430"/>
      <c r="X7" s="430"/>
      <c r="Y7" s="430"/>
      <c r="Z7" s="430"/>
    </row>
    <row r="8" spans="1:26" ht="16" x14ac:dyDescent="0.2">
      <c r="A8" s="1">
        <v>7</v>
      </c>
      <c r="B8" s="1" t="s">
        <v>328</v>
      </c>
      <c r="C8" s="1" t="s">
        <v>329</v>
      </c>
      <c r="D8" s="168" t="s">
        <v>192</v>
      </c>
      <c r="E8" s="104">
        <v>1275955</v>
      </c>
      <c r="F8" s="104" t="s">
        <v>17</v>
      </c>
      <c r="G8" s="104" t="s">
        <v>54</v>
      </c>
      <c r="H8" s="146" t="s">
        <v>124</v>
      </c>
      <c r="I8" s="146">
        <v>43771</v>
      </c>
      <c r="J8" s="362">
        <f t="shared" ca="1" si="1"/>
        <v>2.3222222222222224</v>
      </c>
      <c r="K8" s="319" t="s">
        <v>183</v>
      </c>
      <c r="L8" s="108">
        <v>44319</v>
      </c>
      <c r="M8" s="109">
        <f t="shared" si="0"/>
        <v>18.266666666666666</v>
      </c>
      <c r="N8" s="150">
        <v>166</v>
      </c>
      <c r="O8" s="150">
        <v>30</v>
      </c>
      <c r="P8" s="179">
        <v>201</v>
      </c>
      <c r="Q8" s="591">
        <v>27</v>
      </c>
      <c r="R8" s="430"/>
      <c r="S8" s="430"/>
      <c r="T8" s="430"/>
      <c r="U8" s="430"/>
      <c r="V8" s="430"/>
      <c r="W8" s="430"/>
      <c r="X8" s="430"/>
      <c r="Y8" s="430"/>
      <c r="Z8" s="430"/>
    </row>
    <row r="9" spans="1:26" ht="16" x14ac:dyDescent="0.2">
      <c r="A9" s="1">
        <v>8</v>
      </c>
      <c r="B9" s="1" t="s">
        <v>330</v>
      </c>
      <c r="C9" s="1" t="s">
        <v>331</v>
      </c>
      <c r="D9" s="168" t="s">
        <v>192</v>
      </c>
      <c r="E9" s="104">
        <v>1275955</v>
      </c>
      <c r="F9" s="104" t="s">
        <v>17</v>
      </c>
      <c r="G9" s="104" t="s">
        <v>54</v>
      </c>
      <c r="H9" s="146" t="s">
        <v>121</v>
      </c>
      <c r="I9" s="146">
        <v>43771</v>
      </c>
      <c r="J9" s="362">
        <f t="shared" ca="1" si="1"/>
        <v>2.3222222222222224</v>
      </c>
      <c r="K9" s="319" t="s">
        <v>183</v>
      </c>
      <c r="L9" s="108">
        <v>44319</v>
      </c>
      <c r="M9" s="109">
        <f t="shared" si="0"/>
        <v>18.266666666666666</v>
      </c>
      <c r="N9" s="150">
        <v>183</v>
      </c>
      <c r="O9" s="150">
        <v>29</v>
      </c>
      <c r="P9" s="179">
        <v>184</v>
      </c>
      <c r="Q9" s="591">
        <v>28</v>
      </c>
      <c r="R9" s="430"/>
      <c r="S9" s="430"/>
      <c r="T9" s="430"/>
      <c r="U9" s="430"/>
      <c r="V9" s="430"/>
      <c r="W9" s="430"/>
      <c r="X9" s="430"/>
      <c r="Y9" s="430"/>
      <c r="Z9" s="430"/>
    </row>
    <row r="10" spans="1:26" ht="16" x14ac:dyDescent="0.2">
      <c r="A10" s="1">
        <v>9</v>
      </c>
      <c r="B10" s="1" t="s">
        <v>332</v>
      </c>
      <c r="C10" s="1" t="s">
        <v>333</v>
      </c>
      <c r="D10" s="168" t="s">
        <v>192</v>
      </c>
      <c r="E10" s="104">
        <v>1275955</v>
      </c>
      <c r="F10" s="104" t="s">
        <v>17</v>
      </c>
      <c r="G10" s="104" t="s">
        <v>54</v>
      </c>
      <c r="H10" s="146" t="s">
        <v>111</v>
      </c>
      <c r="I10" s="146">
        <v>43771</v>
      </c>
      <c r="J10" s="362">
        <f t="shared" ca="1" si="1"/>
        <v>2.3222222222222224</v>
      </c>
      <c r="K10" s="319" t="s">
        <v>183</v>
      </c>
      <c r="L10" s="108">
        <v>44319</v>
      </c>
      <c r="M10" s="109">
        <f t="shared" si="0"/>
        <v>18.266666666666666</v>
      </c>
      <c r="N10" s="150">
        <v>188</v>
      </c>
      <c r="O10" s="150">
        <v>30</v>
      </c>
      <c r="P10" s="179">
        <v>183</v>
      </c>
      <c r="Q10" s="591">
        <v>29</v>
      </c>
      <c r="R10" s="430"/>
      <c r="S10" s="430"/>
      <c r="T10" s="430"/>
      <c r="U10" s="430"/>
      <c r="V10" s="430"/>
      <c r="W10" s="430"/>
      <c r="X10" s="430"/>
      <c r="Y10" s="430"/>
      <c r="Z10" s="430"/>
    </row>
    <row r="11" spans="1:26" ht="16" x14ac:dyDescent="0.2">
      <c r="A11" s="1">
        <v>10</v>
      </c>
      <c r="C11" s="1" t="s">
        <v>334</v>
      </c>
      <c r="D11" s="168" t="s">
        <v>192</v>
      </c>
      <c r="E11" s="553">
        <v>1275955</v>
      </c>
      <c r="F11" s="553" t="s">
        <v>17</v>
      </c>
      <c r="G11" s="553" t="s">
        <v>54</v>
      </c>
      <c r="H11" s="554" t="s">
        <v>118</v>
      </c>
      <c r="I11" s="554">
        <v>43771</v>
      </c>
      <c r="J11" s="555">
        <f t="shared" ca="1" si="1"/>
        <v>2.3222222222222224</v>
      </c>
      <c r="K11" s="556" t="s">
        <v>183</v>
      </c>
      <c r="L11" s="557">
        <v>44319</v>
      </c>
      <c r="M11" s="558">
        <f t="shared" si="0"/>
        <v>18.266666666666666</v>
      </c>
      <c r="N11" s="560">
        <v>209</v>
      </c>
      <c r="O11" s="560">
        <v>26</v>
      </c>
      <c r="P11" s="592"/>
      <c r="Q11" s="593"/>
      <c r="R11" s="430"/>
      <c r="S11" s="430"/>
      <c r="T11" s="430"/>
      <c r="U11" s="430"/>
      <c r="V11" s="430"/>
      <c r="W11" s="430"/>
      <c r="X11" s="430"/>
      <c r="Y11" s="430"/>
      <c r="Z11" s="430"/>
    </row>
    <row r="12" spans="1:26" ht="16" x14ac:dyDescent="0.2">
      <c r="A12" s="1">
        <v>11</v>
      </c>
      <c r="B12" s="1" t="s">
        <v>335</v>
      </c>
      <c r="C12" s="1" t="s">
        <v>336</v>
      </c>
      <c r="D12" s="168" t="s">
        <v>192</v>
      </c>
      <c r="E12" s="104">
        <v>1275955</v>
      </c>
      <c r="F12" s="104" t="s">
        <v>17</v>
      </c>
      <c r="G12" s="104" t="s">
        <v>54</v>
      </c>
      <c r="H12" s="146" t="s">
        <v>115</v>
      </c>
      <c r="I12" s="146">
        <v>43771</v>
      </c>
      <c r="J12" s="362">
        <f t="shared" ref="J12" ca="1" si="2">YEARFRAC(I12,TODAY())</f>
        <v>2.3222222222222224</v>
      </c>
      <c r="K12" s="319" t="s">
        <v>183</v>
      </c>
      <c r="L12" s="108">
        <v>44319</v>
      </c>
      <c r="M12" s="109">
        <f t="shared" si="0"/>
        <v>18.266666666666666</v>
      </c>
      <c r="N12" s="150">
        <v>187</v>
      </c>
      <c r="O12" s="150">
        <v>25</v>
      </c>
      <c r="P12" s="179">
        <v>188</v>
      </c>
      <c r="Q12" s="591">
        <v>30</v>
      </c>
      <c r="R12" s="430"/>
      <c r="S12" s="430"/>
      <c r="T12" s="430"/>
      <c r="U12" s="430"/>
      <c r="V12" s="430"/>
      <c r="W12" s="430"/>
      <c r="X12" s="430"/>
      <c r="Y12" s="430"/>
      <c r="Z12" s="430"/>
    </row>
    <row r="13" spans="1:26" ht="16" x14ac:dyDescent="0.2">
      <c r="A13" s="1">
        <v>12</v>
      </c>
      <c r="B13" s="1" t="s">
        <v>337</v>
      </c>
      <c r="C13" s="1" t="s">
        <v>338</v>
      </c>
      <c r="D13" s="168" t="s">
        <v>199</v>
      </c>
      <c r="E13" s="104">
        <v>1253154</v>
      </c>
      <c r="F13" s="104" t="s">
        <v>17</v>
      </c>
      <c r="G13" s="104" t="s">
        <v>54</v>
      </c>
      <c r="H13" s="146" t="s">
        <v>124</v>
      </c>
      <c r="I13" s="146">
        <v>43777</v>
      </c>
      <c r="J13" s="362">
        <f t="shared" ca="1" si="1"/>
        <v>2.3055555555555554</v>
      </c>
      <c r="K13" s="319" t="s">
        <v>183</v>
      </c>
      <c r="L13" s="108">
        <v>44319</v>
      </c>
      <c r="M13" s="109">
        <f t="shared" si="0"/>
        <v>18.066666666666666</v>
      </c>
      <c r="N13" s="150">
        <v>167</v>
      </c>
      <c r="O13" s="150">
        <v>28</v>
      </c>
      <c r="P13" s="179">
        <v>190</v>
      </c>
      <c r="Q13" s="591">
        <v>32</v>
      </c>
      <c r="R13" s="430"/>
      <c r="S13" s="430"/>
      <c r="T13" s="430"/>
      <c r="U13" s="430"/>
      <c r="V13" s="430"/>
      <c r="W13" s="430"/>
      <c r="X13" s="430"/>
      <c r="Y13" s="430"/>
      <c r="Z13" s="430"/>
    </row>
    <row r="14" spans="1:26" ht="16" x14ac:dyDescent="0.2">
      <c r="A14" s="1">
        <v>13</v>
      </c>
      <c r="B14" s="1" t="s">
        <v>339</v>
      </c>
      <c r="C14" s="1" t="s">
        <v>340</v>
      </c>
      <c r="D14" s="168" t="s">
        <v>199</v>
      </c>
      <c r="E14" s="104">
        <v>1253154</v>
      </c>
      <c r="F14" s="104" t="s">
        <v>17</v>
      </c>
      <c r="G14" s="104" t="s">
        <v>54</v>
      </c>
      <c r="H14" s="146" t="s">
        <v>121</v>
      </c>
      <c r="I14" s="146">
        <v>43777</v>
      </c>
      <c r="J14" s="362">
        <f t="shared" ca="1" si="1"/>
        <v>2.3055555555555554</v>
      </c>
      <c r="K14" s="319" t="s">
        <v>183</v>
      </c>
      <c r="L14" s="108">
        <v>44319</v>
      </c>
      <c r="M14" s="109">
        <f t="shared" si="0"/>
        <v>18.066666666666666</v>
      </c>
      <c r="N14" s="150">
        <v>198</v>
      </c>
      <c r="O14" s="150">
        <v>27</v>
      </c>
      <c r="P14" s="179">
        <v>191</v>
      </c>
      <c r="Q14" s="591">
        <v>29</v>
      </c>
      <c r="R14" s="430"/>
      <c r="S14" s="430"/>
      <c r="T14" s="430"/>
      <c r="U14" s="430"/>
      <c r="V14" s="430"/>
      <c r="W14" s="430"/>
      <c r="X14" s="430"/>
      <c r="Y14" s="430"/>
      <c r="Z14" s="430"/>
    </row>
    <row r="15" spans="1:26" ht="16" x14ac:dyDescent="0.2">
      <c r="A15" s="1">
        <v>14</v>
      </c>
      <c r="B15" s="1" t="s">
        <v>341</v>
      </c>
      <c r="C15" s="1" t="s">
        <v>342</v>
      </c>
      <c r="D15" s="168" t="s">
        <v>199</v>
      </c>
      <c r="E15" s="104">
        <v>1253154</v>
      </c>
      <c r="F15" s="104" t="s">
        <v>17</v>
      </c>
      <c r="G15" s="104" t="s">
        <v>54</v>
      </c>
      <c r="H15" s="146" t="s">
        <v>111</v>
      </c>
      <c r="I15" s="146">
        <v>43777</v>
      </c>
      <c r="J15" s="362">
        <f t="shared" ca="1" si="1"/>
        <v>2.3055555555555554</v>
      </c>
      <c r="K15" s="319" t="s">
        <v>183</v>
      </c>
      <c r="L15" s="108">
        <v>44319</v>
      </c>
      <c r="M15" s="109">
        <f t="shared" si="0"/>
        <v>18.066666666666666</v>
      </c>
      <c r="N15" s="150">
        <v>176</v>
      </c>
      <c r="O15" s="150">
        <v>29</v>
      </c>
      <c r="P15" s="179">
        <v>177</v>
      </c>
      <c r="Q15" s="591">
        <v>35</v>
      </c>
      <c r="R15" s="430"/>
      <c r="S15" s="430"/>
      <c r="T15" s="430"/>
      <c r="U15" s="430"/>
      <c r="V15" s="430"/>
      <c r="W15" s="430"/>
      <c r="X15" s="430"/>
      <c r="Y15" s="430"/>
      <c r="Z15" s="430"/>
    </row>
    <row r="16" spans="1:26" ht="16" x14ac:dyDescent="0.2">
      <c r="A16" s="1">
        <v>15</v>
      </c>
      <c r="B16" s="1" t="s">
        <v>343</v>
      </c>
      <c r="C16" s="1" t="s">
        <v>344</v>
      </c>
      <c r="D16" s="168" t="s">
        <v>199</v>
      </c>
      <c r="E16" s="104">
        <v>1253154</v>
      </c>
      <c r="F16" s="104" t="s">
        <v>17</v>
      </c>
      <c r="G16" s="104" t="s">
        <v>54</v>
      </c>
      <c r="H16" s="146" t="s">
        <v>118</v>
      </c>
      <c r="I16" s="146">
        <v>43777</v>
      </c>
      <c r="J16" s="362">
        <f t="shared" ca="1" si="1"/>
        <v>2.3055555555555554</v>
      </c>
      <c r="K16" s="319" t="s">
        <v>183</v>
      </c>
      <c r="L16" s="108">
        <v>44319</v>
      </c>
      <c r="M16" s="109">
        <f t="shared" si="0"/>
        <v>18.066666666666666</v>
      </c>
      <c r="N16" s="150">
        <v>180</v>
      </c>
      <c r="O16" s="150">
        <v>31</v>
      </c>
      <c r="P16" s="179">
        <v>187</v>
      </c>
      <c r="Q16" s="591">
        <v>29</v>
      </c>
      <c r="R16" s="430"/>
      <c r="S16" s="430"/>
      <c r="T16" s="430"/>
      <c r="U16" s="430"/>
      <c r="V16" s="430"/>
      <c r="W16" s="430"/>
      <c r="X16" s="430"/>
      <c r="Y16" s="430"/>
      <c r="Z16" s="430"/>
    </row>
    <row r="17" spans="1:26" ht="16" x14ac:dyDescent="0.2">
      <c r="A17" s="1">
        <v>16</v>
      </c>
      <c r="B17" s="1" t="s">
        <v>345</v>
      </c>
      <c r="C17" s="1" t="s">
        <v>346</v>
      </c>
      <c r="D17" s="168" t="s">
        <v>199</v>
      </c>
      <c r="E17" s="104">
        <v>1253154</v>
      </c>
      <c r="F17" s="104" t="s">
        <v>17</v>
      </c>
      <c r="G17" s="104" t="s">
        <v>54</v>
      </c>
      <c r="H17" s="146" t="s">
        <v>115</v>
      </c>
      <c r="I17" s="146">
        <v>43777</v>
      </c>
      <c r="J17" s="362">
        <f t="shared" ca="1" si="1"/>
        <v>2.3055555555555554</v>
      </c>
      <c r="K17" s="319" t="s">
        <v>183</v>
      </c>
      <c r="L17" s="108">
        <v>44319</v>
      </c>
      <c r="M17" s="109">
        <f t="shared" si="0"/>
        <v>18.066666666666666</v>
      </c>
      <c r="N17" s="150">
        <v>168</v>
      </c>
      <c r="O17" s="150">
        <v>27</v>
      </c>
      <c r="P17" s="179">
        <v>201</v>
      </c>
      <c r="Q17" s="591">
        <v>26</v>
      </c>
      <c r="R17" s="430"/>
      <c r="S17" s="430"/>
      <c r="T17" s="430"/>
      <c r="U17" s="430"/>
      <c r="V17" s="430"/>
      <c r="W17" s="430"/>
      <c r="X17" s="430"/>
      <c r="Y17" s="430"/>
      <c r="Z17" s="430"/>
    </row>
    <row r="18" spans="1:26" ht="16" x14ac:dyDescent="0.2">
      <c r="A18" s="1">
        <v>17</v>
      </c>
      <c r="B18" s="1" t="s">
        <v>347</v>
      </c>
      <c r="C18" s="1" t="s">
        <v>348</v>
      </c>
      <c r="D18" s="168" t="s">
        <v>211</v>
      </c>
      <c r="E18" s="104">
        <v>1272258</v>
      </c>
      <c r="F18" s="104" t="s">
        <v>17</v>
      </c>
      <c r="G18" s="104" t="s">
        <v>54</v>
      </c>
      <c r="H18" s="146" t="s">
        <v>349</v>
      </c>
      <c r="I18" s="146">
        <v>43654</v>
      </c>
      <c r="J18" s="362">
        <f t="shared" ca="1" si="1"/>
        <v>2.6388888888888888</v>
      </c>
      <c r="K18" s="319" t="s">
        <v>183</v>
      </c>
      <c r="L18" s="108">
        <v>44319</v>
      </c>
      <c r="M18" s="109">
        <f t="shared" si="0"/>
        <v>22.166666666666668</v>
      </c>
      <c r="N18" s="150">
        <v>191</v>
      </c>
      <c r="O18" s="150">
        <v>26</v>
      </c>
      <c r="P18" s="179">
        <v>196</v>
      </c>
      <c r="Q18" s="591">
        <v>36</v>
      </c>
      <c r="R18" s="654"/>
      <c r="S18" s="654"/>
      <c r="T18" s="654"/>
      <c r="U18" s="654"/>
      <c r="V18" s="654"/>
      <c r="W18" s="654"/>
      <c r="X18" s="654"/>
      <c r="Y18" s="654"/>
      <c r="Z18" s="654"/>
    </row>
    <row r="19" spans="1:26" ht="16" x14ac:dyDescent="0.2">
      <c r="A19" s="1">
        <v>18</v>
      </c>
      <c r="B19" s="1" t="s">
        <v>350</v>
      </c>
      <c r="C19" s="1" t="s">
        <v>351</v>
      </c>
      <c r="D19" s="168" t="s">
        <v>219</v>
      </c>
      <c r="E19" s="366">
        <v>1125471</v>
      </c>
      <c r="F19" s="366" t="s">
        <v>15</v>
      </c>
      <c r="G19" s="366" t="s">
        <v>55</v>
      </c>
      <c r="H19" s="366" t="s">
        <v>124</v>
      </c>
      <c r="I19" s="367">
        <v>43963</v>
      </c>
      <c r="J19" s="368">
        <f t="shared" ca="1" si="1"/>
        <v>1.7944444444444445</v>
      </c>
      <c r="K19" s="373" t="s">
        <v>183</v>
      </c>
      <c r="L19" s="371">
        <v>44319</v>
      </c>
      <c r="M19" s="372">
        <f t="shared" si="0"/>
        <v>11.866666666666667</v>
      </c>
      <c r="N19" s="561">
        <v>172</v>
      </c>
      <c r="O19" s="561">
        <v>22</v>
      </c>
      <c r="P19" s="561" t="s">
        <v>177</v>
      </c>
      <c r="Q19" s="561" t="s">
        <v>177</v>
      </c>
      <c r="R19" s="152">
        <v>38</v>
      </c>
      <c r="S19" s="152">
        <v>38</v>
      </c>
      <c r="T19" s="152">
        <v>39</v>
      </c>
      <c r="U19" s="152">
        <v>38</v>
      </c>
      <c r="V19" s="152">
        <v>38</v>
      </c>
      <c r="W19" s="152">
        <v>39</v>
      </c>
      <c r="X19" s="152">
        <v>38</v>
      </c>
      <c r="Y19" s="152">
        <v>38</v>
      </c>
      <c r="Z19" s="152">
        <v>136</v>
      </c>
    </row>
    <row r="20" spans="1:26" ht="16" x14ac:dyDescent="0.2">
      <c r="A20" s="1">
        <v>19</v>
      </c>
      <c r="B20" s="1" t="s">
        <v>352</v>
      </c>
      <c r="C20" s="1" t="s">
        <v>353</v>
      </c>
      <c r="D20" s="168" t="s">
        <v>219</v>
      </c>
      <c r="E20" s="363">
        <v>1125471</v>
      </c>
      <c r="F20" s="363" t="s">
        <v>15</v>
      </c>
      <c r="G20" s="363" t="s">
        <v>55</v>
      </c>
      <c r="H20" s="363" t="s">
        <v>121</v>
      </c>
      <c r="I20" s="364">
        <v>43963</v>
      </c>
      <c r="J20" s="365">
        <f t="shared" ca="1" si="1"/>
        <v>1.7944444444444445</v>
      </c>
      <c r="K20" s="373" t="s">
        <v>183</v>
      </c>
      <c r="L20" s="331">
        <v>44319</v>
      </c>
      <c r="M20" s="370">
        <f t="shared" si="0"/>
        <v>11.866666666666667</v>
      </c>
      <c r="N20" s="152">
        <v>201</v>
      </c>
      <c r="O20" s="152">
        <v>32</v>
      </c>
      <c r="P20" s="152" t="s">
        <v>177</v>
      </c>
      <c r="Q20" s="152" t="s">
        <v>177</v>
      </c>
      <c r="R20" s="152">
        <v>33</v>
      </c>
      <c r="S20" s="152">
        <v>33</v>
      </c>
      <c r="T20" s="152">
        <v>33</v>
      </c>
      <c r="U20" s="152">
        <v>33</v>
      </c>
      <c r="V20" s="152">
        <v>33</v>
      </c>
      <c r="W20" s="152">
        <v>33</v>
      </c>
      <c r="X20" s="152">
        <v>33</v>
      </c>
      <c r="Y20" s="152">
        <v>33</v>
      </c>
      <c r="Z20" s="152">
        <v>112</v>
      </c>
    </row>
    <row r="21" spans="1:26" ht="16" x14ac:dyDescent="0.2">
      <c r="A21" s="1">
        <v>20</v>
      </c>
      <c r="B21" s="1" t="s">
        <v>354</v>
      </c>
      <c r="C21" s="1" t="s">
        <v>355</v>
      </c>
      <c r="D21" s="168" t="s">
        <v>219</v>
      </c>
      <c r="E21" s="363">
        <v>1125471</v>
      </c>
      <c r="F21" s="363" t="s">
        <v>15</v>
      </c>
      <c r="G21" s="363" t="s">
        <v>55</v>
      </c>
      <c r="H21" s="363" t="s">
        <v>111</v>
      </c>
      <c r="I21" s="364">
        <v>43963</v>
      </c>
      <c r="J21" s="365">
        <f t="shared" ca="1" si="1"/>
        <v>1.7944444444444445</v>
      </c>
      <c r="K21" s="373" t="s">
        <v>183</v>
      </c>
      <c r="L21" s="331">
        <v>44319</v>
      </c>
      <c r="M21" s="370">
        <f t="shared" si="0"/>
        <v>11.866666666666667</v>
      </c>
      <c r="N21" s="152">
        <v>187</v>
      </c>
      <c r="O21" s="152">
        <v>33</v>
      </c>
      <c r="P21" s="152" t="s">
        <v>177</v>
      </c>
      <c r="Q21" s="152" t="s">
        <v>177</v>
      </c>
      <c r="R21" s="152">
        <v>36</v>
      </c>
      <c r="S21" s="152">
        <v>37</v>
      </c>
      <c r="T21" s="152">
        <v>37</v>
      </c>
      <c r="U21" s="152">
        <v>36</v>
      </c>
      <c r="V21" s="152">
        <v>37</v>
      </c>
      <c r="W21" s="152">
        <v>37</v>
      </c>
      <c r="X21" s="152">
        <v>38</v>
      </c>
      <c r="Y21" s="152">
        <v>37</v>
      </c>
      <c r="Z21" s="152">
        <v>175</v>
      </c>
    </row>
    <row r="22" spans="1:26" ht="16" x14ac:dyDescent="0.2">
      <c r="A22" s="1">
        <v>21</v>
      </c>
      <c r="B22" s="1" t="s">
        <v>356</v>
      </c>
      <c r="C22" s="1" t="s">
        <v>357</v>
      </c>
      <c r="D22" s="168" t="s">
        <v>229</v>
      </c>
      <c r="E22" s="363">
        <v>1343445</v>
      </c>
      <c r="F22" s="363" t="s">
        <v>17</v>
      </c>
      <c r="G22" s="363" t="s">
        <v>55</v>
      </c>
      <c r="H22" s="363" t="s">
        <v>124</v>
      </c>
      <c r="I22" s="364">
        <v>43963</v>
      </c>
      <c r="J22" s="365">
        <f t="shared" ca="1" si="1"/>
        <v>1.7944444444444445</v>
      </c>
      <c r="K22" s="373" t="s">
        <v>183</v>
      </c>
      <c r="L22" s="331">
        <v>44319</v>
      </c>
      <c r="M22" s="370">
        <f t="shared" si="0"/>
        <v>11.866666666666667</v>
      </c>
      <c r="N22" s="152">
        <v>188</v>
      </c>
      <c r="O22" s="152">
        <v>26</v>
      </c>
      <c r="P22" s="152" t="s">
        <v>177</v>
      </c>
      <c r="Q22" s="152" t="s">
        <v>177</v>
      </c>
      <c r="R22" s="152">
        <v>30</v>
      </c>
      <c r="S22" s="152">
        <v>30</v>
      </c>
      <c r="T22" s="152">
        <v>30</v>
      </c>
      <c r="U22" s="152">
        <v>31</v>
      </c>
      <c r="V22" s="152">
        <v>32</v>
      </c>
      <c r="W22" s="152">
        <v>29</v>
      </c>
      <c r="X22" s="152">
        <v>29</v>
      </c>
      <c r="Y22" s="152">
        <v>29</v>
      </c>
      <c r="Z22" s="152">
        <v>167</v>
      </c>
    </row>
    <row r="23" spans="1:26" ht="16" x14ac:dyDescent="0.2">
      <c r="A23" s="1">
        <v>22</v>
      </c>
      <c r="B23" s="1" t="s">
        <v>358</v>
      </c>
      <c r="C23" s="1" t="s">
        <v>359</v>
      </c>
      <c r="D23" s="168" t="s">
        <v>229</v>
      </c>
      <c r="E23" s="363">
        <v>1343445</v>
      </c>
      <c r="F23" s="363" t="s">
        <v>17</v>
      </c>
      <c r="G23" s="363" t="s">
        <v>55</v>
      </c>
      <c r="H23" s="363" t="s">
        <v>121</v>
      </c>
      <c r="I23" s="364">
        <v>43963</v>
      </c>
      <c r="J23" s="365">
        <f t="shared" ca="1" si="1"/>
        <v>1.7944444444444445</v>
      </c>
      <c r="K23" s="374" t="s">
        <v>183</v>
      </c>
      <c r="L23" s="331">
        <v>44319</v>
      </c>
      <c r="M23" s="370">
        <f t="shared" si="0"/>
        <v>11.866666666666667</v>
      </c>
      <c r="N23" s="152">
        <v>192</v>
      </c>
      <c r="O23" s="152">
        <v>25</v>
      </c>
      <c r="P23" s="152" t="s">
        <v>177</v>
      </c>
      <c r="Q23" s="152" t="s">
        <v>177</v>
      </c>
      <c r="R23" s="152">
        <v>25</v>
      </c>
      <c r="S23" s="152">
        <v>26</v>
      </c>
      <c r="T23" s="152">
        <v>26</v>
      </c>
      <c r="U23" s="152">
        <v>25</v>
      </c>
      <c r="V23" s="152">
        <v>27</v>
      </c>
      <c r="W23" s="152">
        <v>25</v>
      </c>
      <c r="X23" s="152">
        <v>26</v>
      </c>
      <c r="Y23" s="152">
        <v>25</v>
      </c>
      <c r="Z23" s="152">
        <v>120</v>
      </c>
    </row>
    <row r="24" spans="1:26" ht="16" x14ac:dyDescent="0.2">
      <c r="A24" s="162" t="s">
        <v>53</v>
      </c>
      <c r="B24" s="14"/>
      <c r="O24" s="1"/>
    </row>
    <row r="25" spans="1:26" ht="16" x14ac:dyDescent="0.2">
      <c r="A25" s="163" t="s">
        <v>24</v>
      </c>
      <c r="B25" s="14"/>
    </row>
    <row r="26" spans="1:26" x14ac:dyDescent="0.2">
      <c r="A26" s="164" t="s">
        <v>40</v>
      </c>
      <c r="B26" s="168"/>
    </row>
    <row r="27" spans="1:26" ht="16" x14ac:dyDescent="0.2">
      <c r="A27" s="165" t="s">
        <v>48</v>
      </c>
      <c r="B27" s="533"/>
    </row>
    <row r="28" spans="1:26" ht="16" x14ac:dyDescent="0.2">
      <c r="A28" s="166" t="s">
        <v>54</v>
      </c>
      <c r="B28" s="14"/>
    </row>
    <row r="29" spans="1:26" ht="16" x14ac:dyDescent="0.2">
      <c r="A29" s="188" t="s">
        <v>52</v>
      </c>
      <c r="B29" s="14"/>
    </row>
    <row r="30" spans="1:26" x14ac:dyDescent="0.2">
      <c r="A30" s="187" t="s">
        <v>55</v>
      </c>
      <c r="B30" s="168"/>
    </row>
    <row r="31" spans="1:26" ht="17" x14ac:dyDescent="0.2">
      <c r="A31" s="375" t="s">
        <v>56</v>
      </c>
      <c r="B31" s="566"/>
    </row>
    <row r="32" spans="1:26" ht="17" x14ac:dyDescent="0.2">
      <c r="A32" s="394" t="s">
        <v>57</v>
      </c>
      <c r="B32" s="566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topLeftCell="S2" workbookViewId="0">
      <selection activeCell="S2" sqref="S2"/>
    </sheetView>
  </sheetViews>
  <sheetFormatPr baseColWidth="10" defaultColWidth="8.83203125" defaultRowHeight="15" x14ac:dyDescent="0.2"/>
  <cols>
    <col min="2" max="2" width="14.1640625" customWidth="1"/>
    <col min="3" max="3" width="13.6640625" customWidth="1"/>
    <col min="4" max="4" width="9.1640625" hidden="1" customWidth="1"/>
    <col min="6" max="6" width="11.5" customWidth="1"/>
    <col min="7" max="7" width="14.6640625" customWidth="1"/>
    <col min="8" max="8" width="16.33203125" customWidth="1"/>
    <col min="9" max="9" width="19.33203125" customWidth="1"/>
    <col min="10" max="10" width="0" hidden="1" customWidth="1"/>
    <col min="11" max="11" width="22.33203125" hidden="1" customWidth="1"/>
    <col min="12" max="13" width="24.1640625" customWidth="1"/>
    <col min="14" max="14" width="20.5" hidden="1" customWidth="1"/>
    <col min="15" max="15" width="20.5" customWidth="1"/>
    <col min="16" max="16" width="20.5" hidden="1" customWidth="1"/>
    <col min="17" max="19" width="20.5" customWidth="1"/>
    <col min="20" max="20" width="37.6640625" customWidth="1"/>
    <col min="21" max="21" width="24.83203125" customWidth="1"/>
    <col min="22" max="22" width="31.6640625" customWidth="1"/>
    <col min="23" max="23" width="25.6640625" customWidth="1"/>
    <col min="24" max="24" width="35.5" customWidth="1"/>
    <col min="25" max="27" width="25.6640625" customWidth="1"/>
    <col min="28" max="28" width="30.5" customWidth="1"/>
    <col min="29" max="36" width="25.6640625" customWidth="1"/>
    <col min="37" max="37" width="20.1640625" customWidth="1"/>
    <col min="38" max="38" width="21.5" customWidth="1"/>
    <col min="39" max="39" width="18.1640625" customWidth="1"/>
    <col min="40" max="42" width="23.5" customWidth="1"/>
    <col min="43" max="43" width="20.6640625" customWidth="1"/>
    <col min="44" max="44" width="19.6640625" customWidth="1"/>
    <col min="45" max="49" width="19.5" customWidth="1"/>
    <col min="50" max="50" width="12" hidden="1" customWidth="1"/>
    <col min="51" max="51" width="9.83203125" customWidth="1"/>
  </cols>
  <sheetData>
    <row r="1" spans="1:50" ht="16" x14ac:dyDescent="0.2">
      <c r="A1" s="309" t="s">
        <v>0</v>
      </c>
      <c r="B1" s="168" t="s">
        <v>1753</v>
      </c>
      <c r="C1" s="309" t="s">
        <v>1754</v>
      </c>
      <c r="D1" s="310" t="s">
        <v>1767</v>
      </c>
      <c r="E1" s="309" t="s">
        <v>63</v>
      </c>
      <c r="F1" s="311" t="s">
        <v>64</v>
      </c>
      <c r="G1" s="311" t="s">
        <v>65</v>
      </c>
      <c r="H1" s="311" t="s">
        <v>1569</v>
      </c>
      <c r="I1" s="311" t="s">
        <v>66</v>
      </c>
      <c r="J1" s="311" t="s">
        <v>67</v>
      </c>
      <c r="K1" s="311" t="s">
        <v>68</v>
      </c>
      <c r="L1" s="311" t="s">
        <v>69</v>
      </c>
      <c r="M1" s="312" t="s">
        <v>72</v>
      </c>
      <c r="N1" s="309" t="s">
        <v>2019</v>
      </c>
      <c r="O1" s="361" t="s">
        <v>4</v>
      </c>
      <c r="P1" s="309" t="s">
        <v>2020</v>
      </c>
      <c r="Q1" s="309" t="s">
        <v>71</v>
      </c>
      <c r="R1" s="168" t="s">
        <v>2021</v>
      </c>
      <c r="S1" s="168" t="s">
        <v>2022</v>
      </c>
      <c r="T1" s="581" t="s">
        <v>2023</v>
      </c>
      <c r="U1" s="159" t="s">
        <v>2024</v>
      </c>
      <c r="V1" s="14" t="s">
        <v>2025</v>
      </c>
      <c r="W1" s="14" t="s">
        <v>2026</v>
      </c>
      <c r="X1" s="14" t="s">
        <v>2027</v>
      </c>
      <c r="Y1" s="14" t="s">
        <v>2028</v>
      </c>
      <c r="Z1" s="14" t="s">
        <v>2029</v>
      </c>
      <c r="AA1" s="14" t="s">
        <v>2030</v>
      </c>
      <c r="AB1" s="14" t="s">
        <v>2031</v>
      </c>
      <c r="AC1" s="14" t="s">
        <v>2032</v>
      </c>
      <c r="AD1" s="14" t="s">
        <v>2033</v>
      </c>
      <c r="AE1" s="14" t="s">
        <v>2034</v>
      </c>
      <c r="AF1" s="14" t="s">
        <v>2035</v>
      </c>
      <c r="AG1" s="14" t="s">
        <v>2036</v>
      </c>
      <c r="AH1" s="14" t="s">
        <v>2037</v>
      </c>
      <c r="AI1" s="14" t="s">
        <v>2038</v>
      </c>
      <c r="AJ1" s="14" t="s">
        <v>2039</v>
      </c>
      <c r="AK1" s="14" t="s">
        <v>2040</v>
      </c>
      <c r="AL1" s="14" t="s">
        <v>2041</v>
      </c>
      <c r="AM1" s="14" t="s">
        <v>2042</v>
      </c>
      <c r="AN1" s="14" t="s">
        <v>2043</v>
      </c>
      <c r="AO1" s="14" t="s">
        <v>1933</v>
      </c>
      <c r="AP1" s="14" t="s">
        <v>1934</v>
      </c>
      <c r="AQ1" s="14" t="s">
        <v>2011</v>
      </c>
      <c r="AR1" s="14" t="s">
        <v>2012</v>
      </c>
      <c r="AS1" s="14" t="s">
        <v>2013</v>
      </c>
      <c r="AT1" s="14" t="s">
        <v>2014</v>
      </c>
      <c r="AU1" s="14" t="s">
        <v>2015</v>
      </c>
      <c r="AV1" s="14" t="s">
        <v>2016</v>
      </c>
      <c r="AW1" s="14" t="s">
        <v>2017</v>
      </c>
      <c r="AX1" s="98" t="s">
        <v>2002</v>
      </c>
    </row>
    <row r="2" spans="1:50" ht="16" x14ac:dyDescent="0.2">
      <c r="A2" s="1">
        <v>1</v>
      </c>
      <c r="B2" s="849" t="s">
        <v>360</v>
      </c>
      <c r="C2" s="1" t="s">
        <v>361</v>
      </c>
      <c r="D2" s="168" t="s">
        <v>362</v>
      </c>
      <c r="E2" s="99" t="s">
        <v>17</v>
      </c>
      <c r="F2" s="99" t="s">
        <v>48</v>
      </c>
      <c r="G2" s="99" t="s">
        <v>124</v>
      </c>
      <c r="H2" s="99">
        <v>1336217</v>
      </c>
      <c r="I2" s="100">
        <v>44011</v>
      </c>
      <c r="J2" s="102">
        <f t="shared" ref="J2:J6" ca="1" si="0">YEARFRAC(I2,TODAY())</f>
        <v>1.663888888888889</v>
      </c>
      <c r="K2" s="99">
        <f t="shared" ref="K2:K6" ca="1" si="1">_xlfn.DAYS(TODAY(),I2)</f>
        <v>609</v>
      </c>
      <c r="L2" s="99">
        <f t="shared" ref="L2:L6" ca="1" si="2">K2/30</f>
        <v>20.3</v>
      </c>
      <c r="M2" s="313" t="s">
        <v>14</v>
      </c>
      <c r="N2" s="17">
        <v>44270</v>
      </c>
      <c r="O2" s="17">
        <v>44361</v>
      </c>
      <c r="P2" s="1">
        <f t="shared" ref="P2:P32" si="3">_xlfn.DAYS(N2,I2)/30</f>
        <v>8.6333333333333329</v>
      </c>
      <c r="Q2" s="1">
        <f t="shared" ref="Q2:Q32" si="4">_xlfn.DAYS(O2,I2)/30</f>
        <v>11.666666666666666</v>
      </c>
      <c r="R2" s="1079">
        <v>44470</v>
      </c>
      <c r="S2" s="107">
        <f>_xlfn.DAYS(R2,I2)/30</f>
        <v>15.3</v>
      </c>
      <c r="T2" s="582">
        <v>191</v>
      </c>
      <c r="U2" s="845">
        <v>180</v>
      </c>
      <c r="V2" s="314">
        <v>22</v>
      </c>
      <c r="W2" s="314">
        <v>24</v>
      </c>
      <c r="X2" s="314">
        <v>24</v>
      </c>
      <c r="Y2" s="314">
        <v>26</v>
      </c>
      <c r="Z2" s="314">
        <v>27</v>
      </c>
      <c r="AA2" s="314">
        <v>27</v>
      </c>
      <c r="AB2" s="314">
        <v>29</v>
      </c>
      <c r="AC2" s="314">
        <v>29</v>
      </c>
      <c r="AD2" s="314">
        <v>30</v>
      </c>
      <c r="AE2" s="314">
        <v>31</v>
      </c>
      <c r="AF2" s="314">
        <v>32</v>
      </c>
      <c r="AG2" s="314">
        <v>33</v>
      </c>
      <c r="AH2" s="314">
        <v>33</v>
      </c>
      <c r="AI2" s="314">
        <v>35</v>
      </c>
      <c r="AJ2" s="314">
        <v>35</v>
      </c>
      <c r="AK2" s="314">
        <v>36</v>
      </c>
      <c r="AL2" s="314">
        <v>34</v>
      </c>
      <c r="AM2" s="314">
        <v>34</v>
      </c>
      <c r="AN2" s="314"/>
      <c r="AO2" s="314">
        <v>36</v>
      </c>
      <c r="AP2" s="314">
        <v>35</v>
      </c>
      <c r="AQ2" s="314">
        <v>36</v>
      </c>
      <c r="AR2" s="314">
        <v>35</v>
      </c>
      <c r="AS2" s="314">
        <v>36</v>
      </c>
      <c r="AT2" s="314">
        <v>36</v>
      </c>
      <c r="AU2" s="314">
        <v>36</v>
      </c>
      <c r="AV2" s="314">
        <v>36</v>
      </c>
      <c r="AW2" s="314">
        <v>37</v>
      </c>
      <c r="AX2" s="316">
        <v>44364</v>
      </c>
    </row>
    <row r="3" spans="1:50" ht="16" x14ac:dyDescent="0.2">
      <c r="A3" s="1">
        <v>2</v>
      </c>
      <c r="B3" s="848" t="s">
        <v>363</v>
      </c>
      <c r="C3" s="1" t="s">
        <v>364</v>
      </c>
      <c r="D3" s="168" t="s">
        <v>362</v>
      </c>
      <c r="E3" s="99" t="s">
        <v>17</v>
      </c>
      <c r="F3" s="99" t="s">
        <v>48</v>
      </c>
      <c r="G3" s="99" t="s">
        <v>121</v>
      </c>
      <c r="H3" s="99">
        <v>1336217</v>
      </c>
      <c r="I3" s="100">
        <v>44011</v>
      </c>
      <c r="J3" s="102">
        <f t="shared" ca="1" si="0"/>
        <v>1.663888888888889</v>
      </c>
      <c r="K3" s="99">
        <f t="shared" ca="1" si="1"/>
        <v>609</v>
      </c>
      <c r="L3" s="99">
        <f t="shared" ca="1" si="2"/>
        <v>20.3</v>
      </c>
      <c r="M3" s="313" t="s">
        <v>14</v>
      </c>
      <c r="N3" s="17">
        <v>44270</v>
      </c>
      <c r="O3" s="17">
        <v>44361</v>
      </c>
      <c r="P3" s="1">
        <f t="shared" si="3"/>
        <v>8.6333333333333329</v>
      </c>
      <c r="Q3" s="1">
        <f t="shared" si="4"/>
        <v>11.666666666666666</v>
      </c>
      <c r="R3" s="1079">
        <v>44470</v>
      </c>
      <c r="S3" s="107">
        <f t="shared" ref="S3:S32" si="5">_xlfn.DAYS(R3,I3)/30</f>
        <v>15.3</v>
      </c>
      <c r="T3" s="582">
        <v>163</v>
      </c>
      <c r="U3" s="845">
        <v>227</v>
      </c>
      <c r="V3" s="314">
        <v>23</v>
      </c>
      <c r="W3" s="314">
        <v>23</v>
      </c>
      <c r="X3" s="314">
        <v>24</v>
      </c>
      <c r="Y3" s="314">
        <v>25</v>
      </c>
      <c r="Z3" s="314">
        <v>25</v>
      </c>
      <c r="AA3" s="314">
        <v>26</v>
      </c>
      <c r="AB3" s="314">
        <v>26</v>
      </c>
      <c r="AC3" s="314">
        <v>26</v>
      </c>
      <c r="AD3" s="314">
        <v>36</v>
      </c>
      <c r="AE3" s="314">
        <v>36</v>
      </c>
      <c r="AF3" s="314">
        <v>36</v>
      </c>
      <c r="AG3" s="314">
        <v>35</v>
      </c>
      <c r="AH3" s="314">
        <v>35</v>
      </c>
      <c r="AI3" s="314">
        <v>35</v>
      </c>
      <c r="AJ3" s="314">
        <v>35</v>
      </c>
      <c r="AK3" s="314">
        <v>35</v>
      </c>
      <c r="AL3" s="314">
        <v>35</v>
      </c>
      <c r="AM3" s="314">
        <v>35</v>
      </c>
      <c r="AN3" s="314"/>
      <c r="AO3" s="314">
        <v>38</v>
      </c>
      <c r="AP3" s="314">
        <v>36</v>
      </c>
      <c r="AQ3" s="314">
        <v>38</v>
      </c>
      <c r="AR3" s="314">
        <v>38</v>
      </c>
      <c r="AS3" s="314">
        <v>39</v>
      </c>
      <c r="AT3" s="314">
        <v>40</v>
      </c>
      <c r="AU3" s="314">
        <v>40</v>
      </c>
      <c r="AV3" s="314">
        <v>40</v>
      </c>
      <c r="AW3" s="314">
        <v>42</v>
      </c>
      <c r="AX3" s="316">
        <v>44364</v>
      </c>
    </row>
    <row r="4" spans="1:50" ht="16" x14ac:dyDescent="0.2">
      <c r="A4" s="1">
        <v>3</v>
      </c>
      <c r="B4" s="848" t="s">
        <v>365</v>
      </c>
      <c r="C4" s="1" t="s">
        <v>366</v>
      </c>
      <c r="D4" s="168" t="s">
        <v>362</v>
      </c>
      <c r="E4" s="99" t="s">
        <v>17</v>
      </c>
      <c r="F4" s="99" t="s">
        <v>48</v>
      </c>
      <c r="G4" s="99" t="s">
        <v>111</v>
      </c>
      <c r="H4" s="99">
        <v>1336217</v>
      </c>
      <c r="I4" s="100">
        <v>44011</v>
      </c>
      <c r="J4" s="102">
        <f t="shared" ca="1" si="0"/>
        <v>1.663888888888889</v>
      </c>
      <c r="K4" s="99">
        <f t="shared" ca="1" si="1"/>
        <v>609</v>
      </c>
      <c r="L4" s="99">
        <f t="shared" ca="1" si="2"/>
        <v>20.3</v>
      </c>
      <c r="M4" s="313" t="s">
        <v>14</v>
      </c>
      <c r="N4" s="17">
        <v>44270</v>
      </c>
      <c r="O4" s="17">
        <v>44361</v>
      </c>
      <c r="P4" s="1">
        <f t="shared" si="3"/>
        <v>8.6333333333333329</v>
      </c>
      <c r="Q4" s="1">
        <f t="shared" si="4"/>
        <v>11.666666666666666</v>
      </c>
      <c r="R4" s="1079">
        <v>44470</v>
      </c>
      <c r="S4" s="107">
        <f t="shared" si="5"/>
        <v>15.3</v>
      </c>
      <c r="T4" s="582">
        <v>169</v>
      </c>
      <c r="U4" s="845">
        <v>201</v>
      </c>
      <c r="V4" s="314">
        <v>22</v>
      </c>
      <c r="W4" s="314">
        <v>23</v>
      </c>
      <c r="X4" s="314">
        <v>24</v>
      </c>
      <c r="Y4" s="314">
        <v>24</v>
      </c>
      <c r="Z4" s="314">
        <v>24</v>
      </c>
      <c r="AA4" s="314">
        <v>25</v>
      </c>
      <c r="AB4" s="314">
        <v>25</v>
      </c>
      <c r="AC4" s="314">
        <v>26</v>
      </c>
      <c r="AD4" s="314">
        <v>27</v>
      </c>
      <c r="AE4" s="314">
        <v>28</v>
      </c>
      <c r="AF4" s="314">
        <v>29</v>
      </c>
      <c r="AG4" s="314">
        <v>29</v>
      </c>
      <c r="AH4" s="314">
        <v>30</v>
      </c>
      <c r="AI4" s="314">
        <v>30</v>
      </c>
      <c r="AJ4" s="314">
        <v>30</v>
      </c>
      <c r="AK4" s="314">
        <v>31</v>
      </c>
      <c r="AL4" s="314">
        <v>30</v>
      </c>
      <c r="AM4" s="314">
        <v>30</v>
      </c>
      <c r="AN4" s="314"/>
      <c r="AO4" s="314">
        <v>33</v>
      </c>
      <c r="AP4" s="314">
        <v>30</v>
      </c>
      <c r="AQ4" s="314">
        <v>32</v>
      </c>
      <c r="AR4" s="314">
        <v>34</v>
      </c>
      <c r="AS4" s="314">
        <v>33</v>
      </c>
      <c r="AT4" s="314">
        <v>33</v>
      </c>
      <c r="AU4" s="314">
        <v>34</v>
      </c>
      <c r="AV4" s="314">
        <v>33</v>
      </c>
      <c r="AW4" s="314">
        <v>34</v>
      </c>
      <c r="AX4" s="316">
        <v>44364</v>
      </c>
    </row>
    <row r="5" spans="1:50" ht="16" x14ac:dyDescent="0.2">
      <c r="A5" s="1">
        <v>4</v>
      </c>
      <c r="B5" s="848" t="s">
        <v>367</v>
      </c>
      <c r="C5" s="1" t="s">
        <v>368</v>
      </c>
      <c r="D5" s="168" t="s">
        <v>362</v>
      </c>
      <c r="E5" s="99" t="s">
        <v>17</v>
      </c>
      <c r="F5" s="99" t="s">
        <v>48</v>
      </c>
      <c r="G5" s="99" t="s">
        <v>118</v>
      </c>
      <c r="H5" s="99">
        <v>1336217</v>
      </c>
      <c r="I5" s="100">
        <v>44011</v>
      </c>
      <c r="J5" s="102">
        <f t="shared" ca="1" si="0"/>
        <v>1.663888888888889</v>
      </c>
      <c r="K5" s="99">
        <f t="shared" ca="1" si="1"/>
        <v>609</v>
      </c>
      <c r="L5" s="99">
        <f t="shared" ca="1" si="2"/>
        <v>20.3</v>
      </c>
      <c r="M5" s="313" t="s">
        <v>14</v>
      </c>
      <c r="N5" s="17">
        <v>44270</v>
      </c>
      <c r="O5" s="17">
        <v>44361</v>
      </c>
      <c r="P5" s="1">
        <f t="shared" si="3"/>
        <v>8.6333333333333329</v>
      </c>
      <c r="Q5" s="1">
        <f t="shared" si="4"/>
        <v>11.666666666666666</v>
      </c>
      <c r="R5" s="1079">
        <v>44470</v>
      </c>
      <c r="S5" s="107">
        <f t="shared" si="5"/>
        <v>15.3</v>
      </c>
      <c r="T5" s="582">
        <v>187</v>
      </c>
      <c r="U5" s="845">
        <v>185</v>
      </c>
      <c r="V5" s="314">
        <v>20</v>
      </c>
      <c r="W5" s="314">
        <v>21</v>
      </c>
      <c r="X5" s="314">
        <v>22</v>
      </c>
      <c r="Y5" s="314">
        <v>22</v>
      </c>
      <c r="Z5" s="314">
        <v>24</v>
      </c>
      <c r="AA5" s="314">
        <v>25</v>
      </c>
      <c r="AB5" s="314">
        <v>25</v>
      </c>
      <c r="AC5" s="314">
        <v>27</v>
      </c>
      <c r="AD5" s="314">
        <v>27</v>
      </c>
      <c r="AE5" s="314">
        <v>27</v>
      </c>
      <c r="AF5" s="314">
        <v>27</v>
      </c>
      <c r="AG5" s="314">
        <v>26</v>
      </c>
      <c r="AH5" s="314">
        <v>26</v>
      </c>
      <c r="AI5" s="314">
        <v>25</v>
      </c>
      <c r="AJ5" s="314">
        <v>25</v>
      </c>
      <c r="AK5" s="314">
        <v>25</v>
      </c>
      <c r="AL5" s="314">
        <v>25</v>
      </c>
      <c r="AM5" s="314">
        <v>26</v>
      </c>
      <c r="AN5" s="314"/>
      <c r="AO5" s="314">
        <v>27</v>
      </c>
      <c r="AP5" s="314">
        <v>25</v>
      </c>
      <c r="AQ5" s="314">
        <v>27</v>
      </c>
      <c r="AR5" s="314">
        <v>27</v>
      </c>
      <c r="AS5" s="314">
        <v>27</v>
      </c>
      <c r="AT5" s="314">
        <v>27</v>
      </c>
      <c r="AU5" s="314">
        <v>27</v>
      </c>
      <c r="AV5" s="314">
        <v>27</v>
      </c>
      <c r="AW5" s="314">
        <v>28</v>
      </c>
      <c r="AX5" s="316">
        <v>44364</v>
      </c>
    </row>
    <row r="6" spans="1:50" ht="16" x14ac:dyDescent="0.2">
      <c r="A6" s="1">
        <v>5</v>
      </c>
      <c r="B6" s="848" t="s">
        <v>369</v>
      </c>
      <c r="C6" s="1" t="s">
        <v>370</v>
      </c>
      <c r="D6" s="168" t="s">
        <v>362</v>
      </c>
      <c r="E6" s="99" t="s">
        <v>17</v>
      </c>
      <c r="F6" s="99" t="s">
        <v>48</v>
      </c>
      <c r="G6" s="99" t="s">
        <v>115</v>
      </c>
      <c r="H6" s="99">
        <v>1336217</v>
      </c>
      <c r="I6" s="100">
        <v>44011</v>
      </c>
      <c r="J6" s="102">
        <f t="shared" ca="1" si="0"/>
        <v>1.663888888888889</v>
      </c>
      <c r="K6" s="99">
        <f t="shared" ca="1" si="1"/>
        <v>609</v>
      </c>
      <c r="L6" s="99">
        <f t="shared" ca="1" si="2"/>
        <v>20.3</v>
      </c>
      <c r="M6" s="313" t="s">
        <v>14</v>
      </c>
      <c r="N6" s="17">
        <v>44270</v>
      </c>
      <c r="O6" s="17">
        <v>44361</v>
      </c>
      <c r="P6" s="1">
        <f t="shared" si="3"/>
        <v>8.6333333333333329</v>
      </c>
      <c r="Q6" s="1">
        <f t="shared" si="4"/>
        <v>11.666666666666666</v>
      </c>
      <c r="R6" s="1079">
        <v>44470</v>
      </c>
      <c r="S6" s="107">
        <f t="shared" si="5"/>
        <v>15.3</v>
      </c>
      <c r="T6" s="582">
        <v>234</v>
      </c>
      <c r="U6" s="845">
        <v>204</v>
      </c>
      <c r="V6" s="314">
        <v>23</v>
      </c>
      <c r="W6" s="314">
        <v>24</v>
      </c>
      <c r="X6" s="314">
        <v>24</v>
      </c>
      <c r="Y6" s="314">
        <v>25</v>
      </c>
      <c r="Z6" s="314">
        <v>25</v>
      </c>
      <c r="AA6" s="314">
        <v>25</v>
      </c>
      <c r="AB6" s="314">
        <v>25</v>
      </c>
      <c r="AC6" s="314">
        <v>26</v>
      </c>
      <c r="AD6" s="314">
        <v>26</v>
      </c>
      <c r="AE6" s="314">
        <v>26</v>
      </c>
      <c r="AF6" s="314">
        <v>26</v>
      </c>
      <c r="AG6" s="314">
        <v>27</v>
      </c>
      <c r="AH6" s="314">
        <v>27</v>
      </c>
      <c r="AI6" s="314">
        <v>28</v>
      </c>
      <c r="AJ6" s="314">
        <v>29</v>
      </c>
      <c r="AK6" s="314">
        <v>29</v>
      </c>
      <c r="AL6" s="314">
        <v>28</v>
      </c>
      <c r="AM6" s="314">
        <v>28</v>
      </c>
      <c r="AN6" s="314"/>
      <c r="AO6" s="314">
        <v>28</v>
      </c>
      <c r="AP6" s="314">
        <v>27</v>
      </c>
      <c r="AQ6" s="314">
        <v>28</v>
      </c>
      <c r="AR6" s="314">
        <v>30</v>
      </c>
      <c r="AS6" s="314">
        <v>29</v>
      </c>
      <c r="AT6" s="314">
        <v>30</v>
      </c>
      <c r="AU6" s="314">
        <v>31</v>
      </c>
      <c r="AV6" s="314">
        <v>29</v>
      </c>
      <c r="AW6" s="314">
        <v>29</v>
      </c>
      <c r="AX6" s="316">
        <v>44364</v>
      </c>
    </row>
    <row r="7" spans="1:50" ht="16" x14ac:dyDescent="0.2">
      <c r="A7" s="1">
        <v>6</v>
      </c>
      <c r="B7" s="848" t="s">
        <v>371</v>
      </c>
      <c r="C7" s="1" t="s">
        <v>372</v>
      </c>
      <c r="D7" s="168" t="s">
        <v>373</v>
      </c>
      <c r="E7" s="99" t="s">
        <v>15</v>
      </c>
      <c r="F7" s="99" t="s">
        <v>48</v>
      </c>
      <c r="G7" s="99" t="s">
        <v>124</v>
      </c>
      <c r="H7" s="99">
        <v>1334231</v>
      </c>
      <c r="I7" s="100">
        <v>44011</v>
      </c>
      <c r="J7" s="102">
        <f ca="1">YEARFRAC(I7,TODAY())</f>
        <v>1.663888888888889</v>
      </c>
      <c r="K7" s="99">
        <f ca="1">_xlfn.DAYS(TODAY(),I7)</f>
        <v>609</v>
      </c>
      <c r="L7" s="99">
        <f ca="1">K7/30</f>
        <v>20.3</v>
      </c>
      <c r="M7" s="313" t="s">
        <v>14</v>
      </c>
      <c r="N7" s="17">
        <v>44270</v>
      </c>
      <c r="O7" s="17">
        <v>44361</v>
      </c>
      <c r="P7" s="1">
        <f t="shared" si="3"/>
        <v>8.6333333333333329</v>
      </c>
      <c r="Q7" s="1">
        <f t="shared" si="4"/>
        <v>11.666666666666666</v>
      </c>
      <c r="R7" s="13">
        <v>44474</v>
      </c>
      <c r="S7" s="107">
        <f t="shared" si="5"/>
        <v>15.433333333333334</v>
      </c>
      <c r="T7" s="582">
        <v>200</v>
      </c>
      <c r="U7" s="845">
        <v>172</v>
      </c>
      <c r="V7" s="314">
        <v>29</v>
      </c>
      <c r="W7" s="314">
        <v>29</v>
      </c>
      <c r="X7" s="314">
        <v>30</v>
      </c>
      <c r="Y7" s="314">
        <v>30</v>
      </c>
      <c r="Z7" s="314">
        <v>31</v>
      </c>
      <c r="AA7" s="314">
        <v>31</v>
      </c>
      <c r="AB7" s="314">
        <v>32</v>
      </c>
      <c r="AC7" s="314">
        <v>32</v>
      </c>
      <c r="AD7" s="314">
        <v>33</v>
      </c>
      <c r="AE7" s="314">
        <v>34</v>
      </c>
      <c r="AF7" s="314">
        <v>34</v>
      </c>
      <c r="AG7" s="314">
        <v>34</v>
      </c>
      <c r="AH7" s="314">
        <v>35</v>
      </c>
      <c r="AI7" s="314">
        <v>35</v>
      </c>
      <c r="AJ7" s="314">
        <v>36</v>
      </c>
      <c r="AK7" s="314">
        <v>35</v>
      </c>
      <c r="AL7" s="314">
        <v>35</v>
      </c>
      <c r="AM7" s="314">
        <v>35</v>
      </c>
      <c r="AN7" s="314"/>
      <c r="AO7" s="314">
        <v>37</v>
      </c>
      <c r="AP7" s="314">
        <v>37</v>
      </c>
      <c r="AQ7" s="314">
        <v>37</v>
      </c>
      <c r="AR7" s="314">
        <v>37</v>
      </c>
      <c r="AS7" s="314">
        <v>38</v>
      </c>
      <c r="AT7" s="314">
        <v>40</v>
      </c>
      <c r="AU7" s="314">
        <v>38</v>
      </c>
      <c r="AV7" s="314">
        <v>36</v>
      </c>
      <c r="AW7" s="314">
        <v>37</v>
      </c>
      <c r="AX7" s="316">
        <v>44364</v>
      </c>
    </row>
    <row r="8" spans="1:50" ht="16" x14ac:dyDescent="0.2">
      <c r="A8" s="1">
        <v>7</v>
      </c>
      <c r="B8" s="848" t="s">
        <v>374</v>
      </c>
      <c r="C8" s="1" t="s">
        <v>375</v>
      </c>
      <c r="D8" s="168" t="s">
        <v>373</v>
      </c>
      <c r="E8" s="99" t="s">
        <v>15</v>
      </c>
      <c r="F8" s="99" t="s">
        <v>48</v>
      </c>
      <c r="G8" s="99" t="s">
        <v>121</v>
      </c>
      <c r="H8" s="99">
        <v>1334231</v>
      </c>
      <c r="I8" s="100">
        <v>44011</v>
      </c>
      <c r="J8" s="102">
        <f ca="1">YEARFRAC(I8,TODAY())</f>
        <v>1.663888888888889</v>
      </c>
      <c r="K8" s="99">
        <f ca="1">_xlfn.DAYS(TODAY(),I8)</f>
        <v>609</v>
      </c>
      <c r="L8" s="99">
        <f ca="1">K8/30</f>
        <v>20.3</v>
      </c>
      <c r="M8" s="313" t="s">
        <v>14</v>
      </c>
      <c r="N8" s="17">
        <v>44270</v>
      </c>
      <c r="O8" s="17">
        <v>44361</v>
      </c>
      <c r="P8" s="1">
        <f t="shared" si="3"/>
        <v>8.6333333333333329</v>
      </c>
      <c r="Q8" s="1">
        <f t="shared" si="4"/>
        <v>11.666666666666666</v>
      </c>
      <c r="R8" s="13">
        <v>44474</v>
      </c>
      <c r="S8" s="107">
        <f t="shared" si="5"/>
        <v>15.433333333333334</v>
      </c>
      <c r="T8" s="582">
        <v>203</v>
      </c>
      <c r="U8" s="845">
        <v>214</v>
      </c>
      <c r="V8" s="314">
        <v>30</v>
      </c>
      <c r="W8" s="314">
        <v>30</v>
      </c>
      <c r="X8" s="314">
        <v>30</v>
      </c>
      <c r="Y8" s="314">
        <v>31</v>
      </c>
      <c r="Z8" s="314">
        <v>31</v>
      </c>
      <c r="AA8" s="314">
        <v>31</v>
      </c>
      <c r="AB8" s="314">
        <v>31</v>
      </c>
      <c r="AC8" s="314">
        <v>32</v>
      </c>
      <c r="AD8" s="314">
        <v>32</v>
      </c>
      <c r="AE8" s="314">
        <v>33</v>
      </c>
      <c r="AF8" s="314">
        <v>35</v>
      </c>
      <c r="AG8" s="314">
        <v>36</v>
      </c>
      <c r="AH8" s="314">
        <v>38</v>
      </c>
      <c r="AI8" s="314">
        <v>40</v>
      </c>
      <c r="AJ8" s="314">
        <v>41</v>
      </c>
      <c r="AK8" s="314">
        <v>40</v>
      </c>
      <c r="AL8" s="314">
        <v>41</v>
      </c>
      <c r="AM8" s="314">
        <v>40</v>
      </c>
      <c r="AN8" s="314"/>
      <c r="AO8" s="314">
        <v>35</v>
      </c>
      <c r="AP8" s="314">
        <v>32</v>
      </c>
      <c r="AQ8" s="314">
        <v>33</v>
      </c>
      <c r="AR8" s="314">
        <v>31</v>
      </c>
      <c r="AS8" s="314">
        <v>31</v>
      </c>
      <c r="AT8" s="314">
        <v>31</v>
      </c>
      <c r="AU8" s="314">
        <v>30</v>
      </c>
      <c r="AV8" s="314">
        <v>31</v>
      </c>
      <c r="AW8" s="314">
        <v>31</v>
      </c>
      <c r="AX8" s="316">
        <v>44364</v>
      </c>
    </row>
    <row r="9" spans="1:50" ht="16" x14ac:dyDescent="0.2">
      <c r="A9" s="1">
        <v>8</v>
      </c>
      <c r="B9" s="848" t="s">
        <v>376</v>
      </c>
      <c r="C9" s="1" t="s">
        <v>377</v>
      </c>
      <c r="D9" s="168" t="s">
        <v>378</v>
      </c>
      <c r="E9" s="306" t="s">
        <v>15</v>
      </c>
      <c r="F9" s="105" t="s">
        <v>40</v>
      </c>
      <c r="G9" s="105" t="s">
        <v>124</v>
      </c>
      <c r="H9" s="306">
        <v>1299767</v>
      </c>
      <c r="I9" s="307">
        <v>44002</v>
      </c>
      <c r="J9" s="308">
        <f t="shared" ref="J9:J32" ca="1" si="6">YEARFRAC(I9,TODAY())</f>
        <v>1.6888888888888889</v>
      </c>
      <c r="K9" s="103">
        <f t="shared" ref="K9:K32" ca="1" si="7">_xlfn.DAYS(TODAY(),I9)</f>
        <v>618</v>
      </c>
      <c r="L9" s="103">
        <f t="shared" ref="L9:L32" ca="1" si="8">K9/30</f>
        <v>20.6</v>
      </c>
      <c r="M9" s="313" t="s">
        <v>14</v>
      </c>
      <c r="N9" s="17">
        <v>44270</v>
      </c>
      <c r="O9" s="17">
        <v>44361</v>
      </c>
      <c r="P9" s="1">
        <f t="shared" si="3"/>
        <v>8.9333333333333336</v>
      </c>
      <c r="Q9" s="1">
        <f t="shared" si="4"/>
        <v>11.966666666666667</v>
      </c>
      <c r="R9" s="1079">
        <v>44475</v>
      </c>
      <c r="S9" s="107">
        <f t="shared" si="5"/>
        <v>15.766666666666667</v>
      </c>
      <c r="T9" s="583">
        <v>137</v>
      </c>
      <c r="U9" s="452">
        <v>182</v>
      </c>
      <c r="V9" s="315">
        <v>31</v>
      </c>
      <c r="W9" s="315">
        <v>33</v>
      </c>
      <c r="X9" s="315">
        <v>35</v>
      </c>
      <c r="Y9" s="315">
        <v>37</v>
      </c>
      <c r="Z9" s="315">
        <v>38</v>
      </c>
      <c r="AA9" s="315">
        <v>38</v>
      </c>
      <c r="AB9" s="315">
        <v>41</v>
      </c>
      <c r="AC9" s="315">
        <v>43</v>
      </c>
      <c r="AD9" s="315">
        <v>46</v>
      </c>
      <c r="AE9" s="315">
        <v>48</v>
      </c>
      <c r="AF9" s="315">
        <v>48</v>
      </c>
      <c r="AG9" s="315">
        <v>48</v>
      </c>
      <c r="AH9" s="315">
        <v>47</v>
      </c>
      <c r="AI9" s="315">
        <v>48</v>
      </c>
      <c r="AJ9" s="315">
        <v>48</v>
      </c>
      <c r="AK9" s="315">
        <v>49</v>
      </c>
      <c r="AL9" s="315">
        <v>48</v>
      </c>
      <c r="AM9" s="315">
        <v>47</v>
      </c>
      <c r="AN9" s="315"/>
      <c r="AO9" s="315">
        <v>51</v>
      </c>
      <c r="AP9" s="315">
        <v>50</v>
      </c>
      <c r="AQ9" s="315">
        <v>50</v>
      </c>
      <c r="AR9" s="315">
        <v>53</v>
      </c>
      <c r="AS9" s="315">
        <v>53</v>
      </c>
      <c r="AT9" s="315">
        <v>54</v>
      </c>
      <c r="AU9" s="315">
        <v>53</v>
      </c>
      <c r="AV9" s="315">
        <v>52</v>
      </c>
      <c r="AW9" s="315">
        <v>52</v>
      </c>
      <c r="AX9" s="316">
        <v>44364</v>
      </c>
    </row>
    <row r="10" spans="1:50" ht="16" x14ac:dyDescent="0.2">
      <c r="A10" s="1">
        <v>9</v>
      </c>
      <c r="B10" s="848" t="s">
        <v>379</v>
      </c>
      <c r="C10" s="1" t="s">
        <v>380</v>
      </c>
      <c r="D10" s="168" t="s">
        <v>378</v>
      </c>
      <c r="E10" s="306" t="s">
        <v>15</v>
      </c>
      <c r="F10" s="105" t="s">
        <v>40</v>
      </c>
      <c r="G10" s="105" t="s">
        <v>121</v>
      </c>
      <c r="H10" s="306">
        <v>1299767</v>
      </c>
      <c r="I10" s="307">
        <v>44002</v>
      </c>
      <c r="J10" s="308">
        <f t="shared" ca="1" si="6"/>
        <v>1.6888888888888889</v>
      </c>
      <c r="K10" s="103">
        <f t="shared" ca="1" si="7"/>
        <v>618</v>
      </c>
      <c r="L10" s="103">
        <f t="shared" ca="1" si="8"/>
        <v>20.6</v>
      </c>
      <c r="M10" s="313" t="s">
        <v>14</v>
      </c>
      <c r="N10" s="17">
        <v>44270</v>
      </c>
      <c r="O10" s="17">
        <v>44361</v>
      </c>
      <c r="P10" s="1">
        <f t="shared" si="3"/>
        <v>8.9333333333333336</v>
      </c>
      <c r="Q10" s="1">
        <f t="shared" si="4"/>
        <v>11.966666666666667</v>
      </c>
      <c r="R10" s="1079">
        <v>44475</v>
      </c>
      <c r="S10" s="107">
        <f t="shared" si="5"/>
        <v>15.766666666666667</v>
      </c>
      <c r="T10" s="583">
        <v>186</v>
      </c>
      <c r="U10" s="452">
        <v>180</v>
      </c>
      <c r="V10" s="315">
        <v>30</v>
      </c>
      <c r="W10" s="315">
        <v>33</v>
      </c>
      <c r="X10" s="315">
        <v>33</v>
      </c>
      <c r="Y10" s="315">
        <v>35</v>
      </c>
      <c r="Z10" s="315">
        <v>37</v>
      </c>
      <c r="AA10" s="315">
        <v>39</v>
      </c>
      <c r="AB10" s="315">
        <v>42</v>
      </c>
      <c r="AC10" s="315">
        <v>44</v>
      </c>
      <c r="AD10" s="315">
        <v>45</v>
      </c>
      <c r="AE10" s="315">
        <v>47</v>
      </c>
      <c r="AF10" s="315">
        <v>47</v>
      </c>
      <c r="AG10" s="315">
        <v>47</v>
      </c>
      <c r="AH10" s="315">
        <v>46</v>
      </c>
      <c r="AI10" s="315">
        <v>47</v>
      </c>
      <c r="AJ10" s="315">
        <v>47</v>
      </c>
      <c r="AK10" s="315">
        <v>47</v>
      </c>
      <c r="AL10" s="315">
        <v>47</v>
      </c>
      <c r="AM10" s="315">
        <v>47</v>
      </c>
      <c r="AN10" s="315"/>
      <c r="AO10" s="315">
        <v>49</v>
      </c>
      <c r="AP10" s="315">
        <v>48</v>
      </c>
      <c r="AQ10" s="315">
        <v>48</v>
      </c>
      <c r="AR10" s="315">
        <v>51</v>
      </c>
      <c r="AS10" s="315">
        <v>50</v>
      </c>
      <c r="AT10" s="315">
        <v>51</v>
      </c>
      <c r="AU10" s="315">
        <v>49</v>
      </c>
      <c r="AV10" s="315">
        <v>48</v>
      </c>
      <c r="AW10" s="315">
        <v>47</v>
      </c>
      <c r="AX10" s="316">
        <v>44364</v>
      </c>
    </row>
    <row r="11" spans="1:50" ht="16" x14ac:dyDescent="0.2">
      <c r="A11" s="1">
        <v>10</v>
      </c>
      <c r="B11" s="848" t="s">
        <v>381</v>
      </c>
      <c r="C11" s="1" t="s">
        <v>382</v>
      </c>
      <c r="D11" s="168" t="s">
        <v>378</v>
      </c>
      <c r="E11" s="306" t="s">
        <v>15</v>
      </c>
      <c r="F11" s="105" t="s">
        <v>40</v>
      </c>
      <c r="G11" s="105" t="s">
        <v>111</v>
      </c>
      <c r="H11" s="306">
        <v>1299767</v>
      </c>
      <c r="I11" s="307">
        <v>44002</v>
      </c>
      <c r="J11" s="308">
        <f t="shared" ca="1" si="6"/>
        <v>1.6888888888888889</v>
      </c>
      <c r="K11" s="103">
        <f t="shared" ca="1" si="7"/>
        <v>618</v>
      </c>
      <c r="L11" s="103">
        <f t="shared" ca="1" si="8"/>
        <v>20.6</v>
      </c>
      <c r="M11" s="313" t="s">
        <v>14</v>
      </c>
      <c r="N11" s="17">
        <v>44270</v>
      </c>
      <c r="O11" s="17">
        <v>44361</v>
      </c>
      <c r="P11" s="1">
        <f t="shared" si="3"/>
        <v>8.9333333333333336</v>
      </c>
      <c r="Q11" s="1">
        <f t="shared" si="4"/>
        <v>11.966666666666667</v>
      </c>
      <c r="R11" s="1079">
        <v>44475</v>
      </c>
      <c r="S11" s="107">
        <f t="shared" si="5"/>
        <v>15.766666666666667</v>
      </c>
      <c r="T11" s="583">
        <v>186</v>
      </c>
      <c r="U11" s="452">
        <v>150</v>
      </c>
      <c r="V11" s="315">
        <v>30</v>
      </c>
      <c r="W11" s="315">
        <v>33</v>
      </c>
      <c r="X11" s="315">
        <v>36</v>
      </c>
      <c r="Y11" s="315">
        <v>38</v>
      </c>
      <c r="Z11" s="315">
        <v>42</v>
      </c>
      <c r="AA11" s="315">
        <v>45</v>
      </c>
      <c r="AB11" s="315">
        <v>45</v>
      </c>
      <c r="AC11" s="315">
        <v>47</v>
      </c>
      <c r="AD11" s="315">
        <v>49</v>
      </c>
      <c r="AE11" s="315">
        <v>51</v>
      </c>
      <c r="AF11" s="315">
        <v>49</v>
      </c>
      <c r="AG11" s="315">
        <v>48</v>
      </c>
      <c r="AH11" s="315">
        <v>46</v>
      </c>
      <c r="AI11" s="315">
        <v>45</v>
      </c>
      <c r="AJ11" s="315">
        <v>45</v>
      </c>
      <c r="AK11" s="315">
        <v>45</v>
      </c>
      <c r="AL11" s="315">
        <v>45</v>
      </c>
      <c r="AM11" s="315">
        <v>45</v>
      </c>
      <c r="AN11" s="315"/>
      <c r="AO11" s="315">
        <v>47</v>
      </c>
      <c r="AP11" s="315">
        <v>46</v>
      </c>
      <c r="AQ11" s="315">
        <v>47</v>
      </c>
      <c r="AR11" s="315">
        <v>48</v>
      </c>
      <c r="AS11" s="315">
        <v>48</v>
      </c>
      <c r="AT11" s="315">
        <v>49</v>
      </c>
      <c r="AU11" s="315">
        <v>48</v>
      </c>
      <c r="AV11" s="315">
        <v>48</v>
      </c>
      <c r="AW11" s="315">
        <v>48</v>
      </c>
      <c r="AX11" s="316">
        <v>44364</v>
      </c>
    </row>
    <row r="12" spans="1:50" ht="16" x14ac:dyDescent="0.2">
      <c r="A12" s="1">
        <v>11</v>
      </c>
      <c r="B12" s="848" t="s">
        <v>383</v>
      </c>
      <c r="C12" s="1" t="s">
        <v>384</v>
      </c>
      <c r="D12" s="168" t="s">
        <v>378</v>
      </c>
      <c r="E12" s="306" t="s">
        <v>15</v>
      </c>
      <c r="F12" s="105" t="s">
        <v>40</v>
      </c>
      <c r="G12" s="105" t="s">
        <v>118</v>
      </c>
      <c r="H12" s="306">
        <v>1299767</v>
      </c>
      <c r="I12" s="307">
        <v>44002</v>
      </c>
      <c r="J12" s="308">
        <f t="shared" ca="1" si="6"/>
        <v>1.6888888888888889</v>
      </c>
      <c r="K12" s="103">
        <f t="shared" ca="1" si="7"/>
        <v>618</v>
      </c>
      <c r="L12" s="103">
        <f t="shared" ca="1" si="8"/>
        <v>20.6</v>
      </c>
      <c r="M12" s="313" t="s">
        <v>14</v>
      </c>
      <c r="N12" s="17">
        <v>44270</v>
      </c>
      <c r="O12" s="17">
        <v>44361</v>
      </c>
      <c r="P12" s="1">
        <f t="shared" si="3"/>
        <v>8.9333333333333336</v>
      </c>
      <c r="Q12" s="1">
        <f t="shared" si="4"/>
        <v>11.966666666666667</v>
      </c>
      <c r="R12" s="1079">
        <v>44475</v>
      </c>
      <c r="S12" s="107">
        <f t="shared" si="5"/>
        <v>15.766666666666667</v>
      </c>
      <c r="T12" s="583">
        <v>145</v>
      </c>
      <c r="U12" s="452">
        <v>165</v>
      </c>
      <c r="V12" s="315">
        <v>29</v>
      </c>
      <c r="W12" s="315">
        <v>33</v>
      </c>
      <c r="X12" s="315">
        <v>35</v>
      </c>
      <c r="Y12" s="315">
        <v>39</v>
      </c>
      <c r="Z12" s="315">
        <v>43</v>
      </c>
      <c r="AA12" s="315">
        <v>45</v>
      </c>
      <c r="AB12" s="315">
        <v>47</v>
      </c>
      <c r="AC12" s="315">
        <v>50</v>
      </c>
      <c r="AD12" s="315">
        <v>51</v>
      </c>
      <c r="AE12" s="315">
        <v>53</v>
      </c>
      <c r="AF12" s="315">
        <v>49</v>
      </c>
      <c r="AG12" s="315">
        <v>47</v>
      </c>
      <c r="AH12" s="315">
        <v>45</v>
      </c>
      <c r="AI12" s="315">
        <v>45</v>
      </c>
      <c r="AJ12" s="315">
        <v>45</v>
      </c>
      <c r="AK12" s="315">
        <v>46</v>
      </c>
      <c r="AL12" s="315">
        <v>46</v>
      </c>
      <c r="AM12" s="315">
        <v>45</v>
      </c>
      <c r="AN12" s="315"/>
      <c r="AO12" s="315">
        <v>44</v>
      </c>
      <c r="AP12" s="315">
        <v>41</v>
      </c>
      <c r="AQ12" s="315">
        <v>43</v>
      </c>
      <c r="AR12" s="315">
        <v>47</v>
      </c>
      <c r="AS12" s="315">
        <v>47</v>
      </c>
      <c r="AT12" s="315">
        <v>49</v>
      </c>
      <c r="AU12" s="315">
        <v>47</v>
      </c>
      <c r="AV12" s="315">
        <v>46</v>
      </c>
      <c r="AW12" s="315">
        <v>47</v>
      </c>
      <c r="AX12" s="316">
        <v>44364</v>
      </c>
    </row>
    <row r="13" spans="1:50" ht="16" x14ac:dyDescent="0.2">
      <c r="A13" s="1">
        <v>12</v>
      </c>
      <c r="B13" s="848" t="s">
        <v>385</v>
      </c>
      <c r="C13" s="1" t="s">
        <v>386</v>
      </c>
      <c r="D13" s="168" t="s">
        <v>378</v>
      </c>
      <c r="E13" s="306" t="s">
        <v>15</v>
      </c>
      <c r="F13" s="105" t="s">
        <v>40</v>
      </c>
      <c r="G13" s="105" t="s">
        <v>115</v>
      </c>
      <c r="H13" s="306">
        <v>1299767</v>
      </c>
      <c r="I13" s="307">
        <v>44002</v>
      </c>
      <c r="J13" s="308">
        <f t="shared" ca="1" si="6"/>
        <v>1.6888888888888889</v>
      </c>
      <c r="K13" s="103">
        <f t="shared" ca="1" si="7"/>
        <v>618</v>
      </c>
      <c r="L13" s="103">
        <f t="shared" ca="1" si="8"/>
        <v>20.6</v>
      </c>
      <c r="M13" s="313" t="s">
        <v>14</v>
      </c>
      <c r="N13" s="17">
        <v>44270</v>
      </c>
      <c r="O13" s="17">
        <v>44361</v>
      </c>
      <c r="P13" s="1">
        <f t="shared" si="3"/>
        <v>8.9333333333333336</v>
      </c>
      <c r="Q13" s="1">
        <f t="shared" si="4"/>
        <v>11.966666666666667</v>
      </c>
      <c r="R13" s="1079">
        <v>44475</v>
      </c>
      <c r="S13" s="107">
        <f t="shared" si="5"/>
        <v>15.766666666666667</v>
      </c>
      <c r="T13" s="583">
        <v>176</v>
      </c>
      <c r="U13" s="452">
        <v>129</v>
      </c>
      <c r="V13" s="315">
        <v>30</v>
      </c>
      <c r="W13" s="315">
        <v>33</v>
      </c>
      <c r="X13" s="315">
        <v>36</v>
      </c>
      <c r="Y13" s="315">
        <v>37</v>
      </c>
      <c r="Z13" s="315">
        <v>41</v>
      </c>
      <c r="AA13" s="315">
        <v>43</v>
      </c>
      <c r="AB13" s="315">
        <v>47</v>
      </c>
      <c r="AC13" s="315">
        <v>47</v>
      </c>
      <c r="AD13" s="315">
        <v>49</v>
      </c>
      <c r="AE13" s="315">
        <v>51</v>
      </c>
      <c r="AF13" s="315">
        <v>48</v>
      </c>
      <c r="AG13" s="315">
        <v>46</v>
      </c>
      <c r="AH13" s="315">
        <v>46</v>
      </c>
      <c r="AI13" s="315">
        <v>46</v>
      </c>
      <c r="AJ13" s="315">
        <v>45</v>
      </c>
      <c r="AK13" s="315">
        <v>45</v>
      </c>
      <c r="AL13" s="315">
        <v>45</v>
      </c>
      <c r="AM13" s="315">
        <v>45</v>
      </c>
      <c r="AN13" s="315"/>
      <c r="AO13" s="315">
        <v>47</v>
      </c>
      <c r="AP13" s="315">
        <v>46</v>
      </c>
      <c r="AQ13" s="315">
        <v>46</v>
      </c>
      <c r="AR13" s="315">
        <v>48</v>
      </c>
      <c r="AS13" s="315">
        <v>49</v>
      </c>
      <c r="AT13" s="315">
        <v>50</v>
      </c>
      <c r="AU13" s="315">
        <v>48</v>
      </c>
      <c r="AV13" s="315">
        <v>47</v>
      </c>
      <c r="AW13" s="315">
        <v>47</v>
      </c>
      <c r="AX13" s="316">
        <v>44364</v>
      </c>
    </row>
    <row r="14" spans="1:50" ht="16" x14ac:dyDescent="0.2">
      <c r="A14" s="1">
        <v>13</v>
      </c>
      <c r="B14" s="848" t="s">
        <v>387</v>
      </c>
      <c r="C14" s="1" t="s">
        <v>388</v>
      </c>
      <c r="D14" s="168" t="s">
        <v>389</v>
      </c>
      <c r="E14" s="306" t="s">
        <v>17</v>
      </c>
      <c r="F14" s="105" t="s">
        <v>40</v>
      </c>
      <c r="G14" s="105" t="s">
        <v>124</v>
      </c>
      <c r="H14" s="306">
        <v>1336228</v>
      </c>
      <c r="I14" s="307">
        <v>44002</v>
      </c>
      <c r="J14" s="308">
        <f t="shared" ref="J14:J18" ca="1" si="9">YEARFRAC(I14,TODAY())</f>
        <v>1.6888888888888889</v>
      </c>
      <c r="K14" s="103">
        <f t="shared" ref="K14:K18" ca="1" si="10">_xlfn.DAYS(TODAY(),I14)</f>
        <v>618</v>
      </c>
      <c r="L14" s="103">
        <f t="shared" ref="L14:L18" ca="1" si="11">K14/30</f>
        <v>20.6</v>
      </c>
      <c r="M14" s="313" t="s">
        <v>14</v>
      </c>
      <c r="N14" s="17">
        <v>44270</v>
      </c>
      <c r="O14" s="17">
        <v>44361</v>
      </c>
      <c r="P14" s="1">
        <f t="shared" si="3"/>
        <v>8.9333333333333336</v>
      </c>
      <c r="Q14" s="1">
        <f t="shared" si="4"/>
        <v>11.966666666666667</v>
      </c>
      <c r="R14" s="1079">
        <v>44477</v>
      </c>
      <c r="S14" s="107">
        <f t="shared" si="5"/>
        <v>15.833333333333334</v>
      </c>
      <c r="T14" s="583">
        <v>167</v>
      </c>
      <c r="U14" s="452">
        <v>156</v>
      </c>
      <c r="V14" s="315">
        <v>23</v>
      </c>
      <c r="W14" s="315">
        <v>25</v>
      </c>
      <c r="X14" s="315">
        <v>26</v>
      </c>
      <c r="Y14" s="315">
        <v>27</v>
      </c>
      <c r="Z14" s="315">
        <v>27</v>
      </c>
      <c r="AA14" s="315">
        <v>29</v>
      </c>
      <c r="AB14" s="315">
        <v>30</v>
      </c>
      <c r="AC14" s="315">
        <v>30</v>
      </c>
      <c r="AD14" s="315">
        <v>31</v>
      </c>
      <c r="AE14" s="315">
        <v>32</v>
      </c>
      <c r="AF14" s="315">
        <v>31</v>
      </c>
      <c r="AG14" s="315">
        <v>31</v>
      </c>
      <c r="AH14" s="315">
        <v>30</v>
      </c>
      <c r="AI14" s="315">
        <v>30</v>
      </c>
      <c r="AJ14" s="315">
        <v>30</v>
      </c>
      <c r="AK14" s="315">
        <v>30</v>
      </c>
      <c r="AL14" s="315">
        <v>31</v>
      </c>
      <c r="AM14" s="315">
        <v>31</v>
      </c>
      <c r="AN14" s="315"/>
      <c r="AO14" s="315">
        <v>44</v>
      </c>
      <c r="AP14" s="315">
        <v>41</v>
      </c>
      <c r="AQ14" s="315">
        <v>42</v>
      </c>
      <c r="AR14" s="315">
        <v>43</v>
      </c>
      <c r="AS14" s="315">
        <v>44</v>
      </c>
      <c r="AT14" s="315">
        <v>43</v>
      </c>
      <c r="AU14" s="315">
        <v>45</v>
      </c>
      <c r="AV14" s="315">
        <v>45</v>
      </c>
      <c r="AW14" s="315">
        <v>46</v>
      </c>
      <c r="AX14" s="316">
        <v>44364</v>
      </c>
    </row>
    <row r="15" spans="1:50" ht="16" x14ac:dyDescent="0.2">
      <c r="A15" s="1">
        <v>14</v>
      </c>
      <c r="B15" s="848" t="s">
        <v>390</v>
      </c>
      <c r="C15" s="1" t="s">
        <v>391</v>
      </c>
      <c r="D15" s="168" t="s">
        <v>389</v>
      </c>
      <c r="E15" s="306" t="s">
        <v>17</v>
      </c>
      <c r="F15" s="105" t="s">
        <v>40</v>
      </c>
      <c r="G15" s="105" t="s">
        <v>121</v>
      </c>
      <c r="H15" s="306">
        <v>1336228</v>
      </c>
      <c r="I15" s="307">
        <v>44002</v>
      </c>
      <c r="J15" s="308">
        <f t="shared" ca="1" si="9"/>
        <v>1.6888888888888889</v>
      </c>
      <c r="K15" s="103">
        <f t="shared" ca="1" si="10"/>
        <v>618</v>
      </c>
      <c r="L15" s="103">
        <f t="shared" ca="1" si="11"/>
        <v>20.6</v>
      </c>
      <c r="M15" s="313" t="s">
        <v>14</v>
      </c>
      <c r="N15" s="17">
        <v>44270</v>
      </c>
      <c r="O15" s="17">
        <v>44361</v>
      </c>
      <c r="P15" s="1">
        <f t="shared" si="3"/>
        <v>8.9333333333333336</v>
      </c>
      <c r="Q15" s="1">
        <f t="shared" si="4"/>
        <v>11.966666666666667</v>
      </c>
      <c r="R15" s="1079">
        <v>44477</v>
      </c>
      <c r="S15" s="107">
        <f t="shared" si="5"/>
        <v>15.833333333333334</v>
      </c>
      <c r="T15" s="583">
        <v>181</v>
      </c>
      <c r="U15" s="452">
        <v>204</v>
      </c>
      <c r="V15" s="315">
        <v>27</v>
      </c>
      <c r="W15" s="315">
        <v>28</v>
      </c>
      <c r="X15" s="315">
        <v>30</v>
      </c>
      <c r="Y15" s="315">
        <v>33</v>
      </c>
      <c r="Z15" s="315">
        <v>36</v>
      </c>
      <c r="AA15" s="315">
        <v>37</v>
      </c>
      <c r="AB15" s="315">
        <v>39</v>
      </c>
      <c r="AC15" s="315">
        <v>40</v>
      </c>
      <c r="AD15" s="315">
        <v>41</v>
      </c>
      <c r="AE15" s="315">
        <v>43</v>
      </c>
      <c r="AF15" s="315">
        <v>44</v>
      </c>
      <c r="AG15" s="315">
        <v>46</v>
      </c>
      <c r="AH15" s="315">
        <v>46</v>
      </c>
      <c r="AI15" s="315">
        <v>47</v>
      </c>
      <c r="AJ15" s="315">
        <v>48</v>
      </c>
      <c r="AK15" s="315">
        <v>48</v>
      </c>
      <c r="AL15" s="315">
        <v>48</v>
      </c>
      <c r="AM15" s="315">
        <v>48</v>
      </c>
      <c r="AN15" s="315"/>
      <c r="AO15" s="315">
        <v>56</v>
      </c>
      <c r="AP15" s="315">
        <v>52</v>
      </c>
      <c r="AQ15" s="315">
        <v>53</v>
      </c>
      <c r="AR15" s="315">
        <v>56</v>
      </c>
      <c r="AS15" s="315">
        <v>56</v>
      </c>
      <c r="AT15" s="315">
        <v>56</v>
      </c>
      <c r="AU15" s="315">
        <v>57</v>
      </c>
      <c r="AV15" s="315">
        <v>56</v>
      </c>
      <c r="AW15" s="315">
        <v>57</v>
      </c>
      <c r="AX15" s="316">
        <v>44364</v>
      </c>
    </row>
    <row r="16" spans="1:50" ht="16" x14ac:dyDescent="0.2">
      <c r="A16" s="1">
        <v>15</v>
      </c>
      <c r="B16" s="848" t="s">
        <v>392</v>
      </c>
      <c r="C16" s="1" t="s">
        <v>393</v>
      </c>
      <c r="D16" s="168" t="s">
        <v>389</v>
      </c>
      <c r="E16" s="306" t="s">
        <v>17</v>
      </c>
      <c r="F16" s="105" t="s">
        <v>40</v>
      </c>
      <c r="G16" s="105" t="s">
        <v>111</v>
      </c>
      <c r="H16" s="306">
        <v>1336228</v>
      </c>
      <c r="I16" s="307">
        <v>44002</v>
      </c>
      <c r="J16" s="308">
        <f t="shared" ca="1" si="9"/>
        <v>1.6888888888888889</v>
      </c>
      <c r="K16" s="103">
        <f t="shared" ca="1" si="10"/>
        <v>618</v>
      </c>
      <c r="L16" s="103">
        <f t="shared" ca="1" si="11"/>
        <v>20.6</v>
      </c>
      <c r="M16" s="313" t="s">
        <v>14</v>
      </c>
      <c r="N16" s="17">
        <v>44270</v>
      </c>
      <c r="O16" s="17">
        <v>44361</v>
      </c>
      <c r="P16" s="1">
        <f t="shared" si="3"/>
        <v>8.9333333333333336</v>
      </c>
      <c r="Q16" s="1">
        <f t="shared" si="4"/>
        <v>11.966666666666667</v>
      </c>
      <c r="R16" s="1079">
        <v>44477</v>
      </c>
      <c r="S16" s="107">
        <f t="shared" si="5"/>
        <v>15.833333333333334</v>
      </c>
      <c r="T16" s="583">
        <v>202</v>
      </c>
      <c r="U16" s="452">
        <v>178</v>
      </c>
      <c r="V16" s="315">
        <v>25</v>
      </c>
      <c r="W16" s="315">
        <v>27</v>
      </c>
      <c r="X16" s="315">
        <v>29</v>
      </c>
      <c r="Y16" s="315">
        <v>31</v>
      </c>
      <c r="Z16" s="315">
        <v>32</v>
      </c>
      <c r="AA16" s="315">
        <v>35</v>
      </c>
      <c r="AB16" s="315">
        <v>35</v>
      </c>
      <c r="AC16" s="315">
        <v>36</v>
      </c>
      <c r="AD16" s="315">
        <v>36</v>
      </c>
      <c r="AE16" s="315">
        <v>38</v>
      </c>
      <c r="AF16" s="315">
        <v>39</v>
      </c>
      <c r="AG16" s="315">
        <v>39</v>
      </c>
      <c r="AH16" s="315">
        <v>40</v>
      </c>
      <c r="AI16" s="315">
        <v>40</v>
      </c>
      <c r="AJ16" s="315">
        <v>41</v>
      </c>
      <c r="AK16" s="315">
        <v>41</v>
      </c>
      <c r="AL16" s="315">
        <v>41</v>
      </c>
      <c r="AM16" s="315">
        <v>41</v>
      </c>
      <c r="AN16" s="315"/>
      <c r="AO16" s="315">
        <v>48</v>
      </c>
      <c r="AP16" s="315">
        <v>43</v>
      </c>
      <c r="AQ16" s="315">
        <v>42</v>
      </c>
      <c r="AR16" s="315">
        <v>46</v>
      </c>
      <c r="AS16" s="315">
        <v>46</v>
      </c>
      <c r="AT16" s="315">
        <v>47</v>
      </c>
      <c r="AU16" s="315">
        <v>48</v>
      </c>
      <c r="AV16" s="315">
        <v>48</v>
      </c>
      <c r="AW16" s="315">
        <v>49</v>
      </c>
      <c r="AX16" s="316">
        <v>44364</v>
      </c>
    </row>
    <row r="17" spans="1:50" ht="16" x14ac:dyDescent="0.2">
      <c r="A17" s="1">
        <v>16</v>
      </c>
      <c r="B17" s="848" t="s">
        <v>394</v>
      </c>
      <c r="C17" s="1" t="s">
        <v>395</v>
      </c>
      <c r="D17" s="168" t="s">
        <v>389</v>
      </c>
      <c r="E17" s="306" t="s">
        <v>17</v>
      </c>
      <c r="F17" s="105" t="s">
        <v>40</v>
      </c>
      <c r="G17" s="105" t="s">
        <v>118</v>
      </c>
      <c r="H17" s="306">
        <v>1336228</v>
      </c>
      <c r="I17" s="307">
        <v>44002</v>
      </c>
      <c r="J17" s="308">
        <f t="shared" ca="1" si="9"/>
        <v>1.6888888888888889</v>
      </c>
      <c r="K17" s="103">
        <f t="shared" ca="1" si="10"/>
        <v>618</v>
      </c>
      <c r="L17" s="103">
        <f t="shared" ca="1" si="11"/>
        <v>20.6</v>
      </c>
      <c r="M17" s="313" t="s">
        <v>14</v>
      </c>
      <c r="N17" s="17">
        <v>44270</v>
      </c>
      <c r="O17" s="17">
        <v>44361</v>
      </c>
      <c r="P17" s="1">
        <f t="shared" si="3"/>
        <v>8.9333333333333336</v>
      </c>
      <c r="Q17" s="1">
        <f t="shared" si="4"/>
        <v>11.966666666666667</v>
      </c>
      <c r="R17" s="1079">
        <v>44477</v>
      </c>
      <c r="S17" s="107">
        <f t="shared" si="5"/>
        <v>15.833333333333334</v>
      </c>
      <c r="T17" s="583">
        <v>180</v>
      </c>
      <c r="U17" s="452">
        <v>168</v>
      </c>
      <c r="V17" s="315">
        <v>25</v>
      </c>
      <c r="W17" s="315">
        <v>28</v>
      </c>
      <c r="X17" s="315">
        <v>31</v>
      </c>
      <c r="Y17" s="315">
        <v>33</v>
      </c>
      <c r="Z17" s="315">
        <v>33</v>
      </c>
      <c r="AA17" s="315">
        <v>35</v>
      </c>
      <c r="AB17" s="315">
        <v>36</v>
      </c>
      <c r="AC17" s="315">
        <v>36</v>
      </c>
      <c r="AD17" s="315">
        <v>38</v>
      </c>
      <c r="AE17" s="315">
        <v>38</v>
      </c>
      <c r="AF17" s="315">
        <v>39</v>
      </c>
      <c r="AG17" s="315">
        <v>39</v>
      </c>
      <c r="AH17" s="315">
        <v>40</v>
      </c>
      <c r="AI17" s="315">
        <v>40</v>
      </c>
      <c r="AJ17" s="315">
        <v>41</v>
      </c>
      <c r="AK17" s="315">
        <v>40</v>
      </c>
      <c r="AL17" s="315">
        <v>41</v>
      </c>
      <c r="AM17" s="315">
        <v>41</v>
      </c>
      <c r="AN17" s="315"/>
      <c r="AO17" s="315">
        <v>49</v>
      </c>
      <c r="AP17" s="315">
        <v>45</v>
      </c>
      <c r="AQ17" s="315">
        <v>46</v>
      </c>
      <c r="AR17" s="315">
        <v>48</v>
      </c>
      <c r="AS17" s="315">
        <v>47</v>
      </c>
      <c r="AT17" s="315">
        <v>49</v>
      </c>
      <c r="AU17" s="315">
        <v>50</v>
      </c>
      <c r="AV17" s="315">
        <v>49</v>
      </c>
      <c r="AW17" s="315">
        <v>49</v>
      </c>
      <c r="AX17" s="316">
        <v>44364</v>
      </c>
    </row>
    <row r="18" spans="1:50" ht="16" x14ac:dyDescent="0.2">
      <c r="A18" s="1">
        <v>17</v>
      </c>
      <c r="B18" s="849" t="s">
        <v>396</v>
      </c>
      <c r="C18" s="1" t="s">
        <v>397</v>
      </c>
      <c r="D18" s="168" t="s">
        <v>389</v>
      </c>
      <c r="E18" s="306" t="s">
        <v>17</v>
      </c>
      <c r="F18" s="105" t="s">
        <v>40</v>
      </c>
      <c r="G18" s="105" t="s">
        <v>208</v>
      </c>
      <c r="H18" s="306">
        <v>1336228</v>
      </c>
      <c r="I18" s="307">
        <v>44002</v>
      </c>
      <c r="J18" s="308">
        <f t="shared" ca="1" si="9"/>
        <v>1.6888888888888889</v>
      </c>
      <c r="K18" s="103">
        <f t="shared" ca="1" si="10"/>
        <v>618</v>
      </c>
      <c r="L18" s="103">
        <f t="shared" ca="1" si="11"/>
        <v>20.6</v>
      </c>
      <c r="M18" s="313" t="s">
        <v>14</v>
      </c>
      <c r="N18" s="17">
        <v>44270</v>
      </c>
      <c r="O18" s="17">
        <v>44361</v>
      </c>
      <c r="P18" s="1">
        <f t="shared" si="3"/>
        <v>8.9333333333333336</v>
      </c>
      <c r="Q18" s="1">
        <f t="shared" si="4"/>
        <v>11.966666666666667</v>
      </c>
      <c r="R18" s="1079">
        <v>44477</v>
      </c>
      <c r="S18" s="107">
        <f t="shared" si="5"/>
        <v>15.833333333333334</v>
      </c>
      <c r="T18" s="583"/>
      <c r="U18" s="452">
        <v>165</v>
      </c>
      <c r="V18" s="315">
        <v>26</v>
      </c>
      <c r="W18" s="315">
        <v>28</v>
      </c>
      <c r="X18" s="315">
        <v>29</v>
      </c>
      <c r="Y18" s="315">
        <v>31</v>
      </c>
      <c r="Z18" s="315">
        <v>33</v>
      </c>
      <c r="AA18" s="315">
        <v>35</v>
      </c>
      <c r="AB18" s="315">
        <v>35</v>
      </c>
      <c r="AC18" s="315">
        <v>38</v>
      </c>
      <c r="AD18" s="315">
        <v>40</v>
      </c>
      <c r="AE18" s="315">
        <v>42</v>
      </c>
      <c r="AF18" s="315">
        <v>43</v>
      </c>
      <c r="AG18" s="315">
        <v>43</v>
      </c>
      <c r="AH18" s="315">
        <v>44</v>
      </c>
      <c r="AI18" s="315">
        <v>44</v>
      </c>
      <c r="AJ18" s="315">
        <v>45</v>
      </c>
      <c r="AK18" s="315">
        <v>44</v>
      </c>
      <c r="AL18" s="315">
        <v>44</v>
      </c>
      <c r="AM18" s="315">
        <v>45</v>
      </c>
      <c r="AN18" s="315"/>
      <c r="AO18" s="315">
        <v>54</v>
      </c>
      <c r="AP18" s="315">
        <v>47</v>
      </c>
      <c r="AQ18" s="315">
        <v>49</v>
      </c>
      <c r="AR18" s="315">
        <v>53</v>
      </c>
      <c r="AS18" s="315">
        <v>52</v>
      </c>
      <c r="AT18" s="315">
        <v>54</v>
      </c>
      <c r="AU18" s="315">
        <v>55</v>
      </c>
      <c r="AV18" s="315">
        <v>52</v>
      </c>
      <c r="AW18" s="315">
        <v>53</v>
      </c>
      <c r="AX18" s="316">
        <v>44364</v>
      </c>
    </row>
    <row r="19" spans="1:50" ht="16" x14ac:dyDescent="0.2">
      <c r="A19" s="1">
        <v>18</v>
      </c>
      <c r="B19" s="848" t="s">
        <v>398</v>
      </c>
      <c r="C19" s="1" t="s">
        <v>399</v>
      </c>
      <c r="D19" s="168" t="s">
        <v>400</v>
      </c>
      <c r="E19" s="355" t="s">
        <v>17</v>
      </c>
      <c r="F19" s="354" t="s">
        <v>40</v>
      </c>
      <c r="G19" s="354" t="s">
        <v>124</v>
      </c>
      <c r="H19" s="355">
        <v>1343435</v>
      </c>
      <c r="I19" s="356">
        <v>43998</v>
      </c>
      <c r="J19" s="357">
        <f t="shared" ref="J19:J23" ca="1" si="12">YEARFRAC(I19,TODAY())</f>
        <v>1.7</v>
      </c>
      <c r="K19" s="358">
        <f t="shared" ref="K19:K23" ca="1" si="13">_xlfn.DAYS(TODAY(),I19)</f>
        <v>622</v>
      </c>
      <c r="L19" s="358">
        <f t="shared" ref="L19:L23" ca="1" si="14">K19/30</f>
        <v>20.733333333333334</v>
      </c>
      <c r="M19" s="360" t="s">
        <v>183</v>
      </c>
      <c r="N19" s="359">
        <v>44270</v>
      </c>
      <c r="O19" s="17">
        <v>44361</v>
      </c>
      <c r="P19" s="1">
        <f t="shared" si="3"/>
        <v>9.0666666666666664</v>
      </c>
      <c r="Q19" s="1">
        <f t="shared" si="4"/>
        <v>12.1</v>
      </c>
      <c r="R19" s="13">
        <v>44474</v>
      </c>
      <c r="S19" s="107">
        <f t="shared" si="5"/>
        <v>15.866666666666667</v>
      </c>
      <c r="T19" s="583">
        <v>169</v>
      </c>
      <c r="U19" s="452">
        <v>135</v>
      </c>
      <c r="V19" s="315">
        <v>23</v>
      </c>
      <c r="W19" s="315">
        <v>24</v>
      </c>
      <c r="X19" s="315">
        <v>24</v>
      </c>
      <c r="Y19" s="315">
        <v>25</v>
      </c>
      <c r="Z19" s="315">
        <v>26</v>
      </c>
      <c r="AA19" s="315">
        <v>26</v>
      </c>
      <c r="AB19" s="315">
        <v>27</v>
      </c>
      <c r="AC19" s="315">
        <v>27</v>
      </c>
      <c r="AD19" s="315">
        <v>27</v>
      </c>
      <c r="AE19" s="315">
        <v>28</v>
      </c>
      <c r="AF19" s="315">
        <v>28</v>
      </c>
      <c r="AG19" s="315">
        <v>28</v>
      </c>
      <c r="AH19" s="315">
        <v>27</v>
      </c>
      <c r="AI19" s="315">
        <v>27</v>
      </c>
      <c r="AJ19" s="315">
        <v>27</v>
      </c>
      <c r="AK19" s="315"/>
      <c r="AL19" s="315"/>
      <c r="AM19" s="315"/>
      <c r="AN19" s="315"/>
      <c r="AO19" s="315">
        <v>26</v>
      </c>
      <c r="AP19" s="315">
        <v>25</v>
      </c>
      <c r="AQ19" s="315">
        <v>25</v>
      </c>
      <c r="AR19" s="315">
        <v>25</v>
      </c>
      <c r="AS19" s="315">
        <v>26</v>
      </c>
      <c r="AT19" s="315">
        <v>27</v>
      </c>
      <c r="AU19" s="315">
        <v>26</v>
      </c>
      <c r="AV19" s="315">
        <v>26</v>
      </c>
      <c r="AW19" s="315">
        <v>26</v>
      </c>
      <c r="AX19" s="316">
        <v>44364</v>
      </c>
    </row>
    <row r="20" spans="1:50" ht="16" x14ac:dyDescent="0.2">
      <c r="A20" s="1">
        <v>19</v>
      </c>
      <c r="B20" s="848" t="s">
        <v>401</v>
      </c>
      <c r="C20" s="1" t="s">
        <v>402</v>
      </c>
      <c r="D20" s="168" t="s">
        <v>400</v>
      </c>
      <c r="E20" s="306" t="s">
        <v>17</v>
      </c>
      <c r="F20" s="105" t="s">
        <v>40</v>
      </c>
      <c r="G20" s="105" t="s">
        <v>121</v>
      </c>
      <c r="H20" s="306">
        <v>1343435</v>
      </c>
      <c r="I20" s="307">
        <v>43998</v>
      </c>
      <c r="J20" s="308">
        <f t="shared" ca="1" si="12"/>
        <v>1.7</v>
      </c>
      <c r="K20" s="103">
        <f t="shared" ca="1" si="13"/>
        <v>622</v>
      </c>
      <c r="L20" s="103">
        <f t="shared" ca="1" si="14"/>
        <v>20.733333333333334</v>
      </c>
      <c r="M20" s="319" t="s">
        <v>183</v>
      </c>
      <c r="N20" s="17">
        <v>44270</v>
      </c>
      <c r="O20" s="17">
        <v>44361</v>
      </c>
      <c r="P20" s="1">
        <f t="shared" si="3"/>
        <v>9.0666666666666664</v>
      </c>
      <c r="Q20" s="1">
        <f t="shared" si="4"/>
        <v>12.1</v>
      </c>
      <c r="R20" s="13">
        <v>44474</v>
      </c>
      <c r="S20" s="107">
        <f t="shared" si="5"/>
        <v>15.866666666666667</v>
      </c>
      <c r="T20" s="583">
        <v>132</v>
      </c>
      <c r="U20" s="452">
        <v>95</v>
      </c>
      <c r="V20" s="315">
        <v>25</v>
      </c>
      <c r="W20" s="315">
        <v>27</v>
      </c>
      <c r="X20" s="315">
        <v>27</v>
      </c>
      <c r="Y20" s="315">
        <v>28</v>
      </c>
      <c r="Z20" s="315">
        <v>28</v>
      </c>
      <c r="AA20" s="315">
        <v>28</v>
      </c>
      <c r="AB20" s="315">
        <v>29</v>
      </c>
      <c r="AC20" s="315">
        <v>29</v>
      </c>
      <c r="AD20" s="315">
        <v>30</v>
      </c>
      <c r="AE20" s="315">
        <v>30</v>
      </c>
      <c r="AF20" s="315">
        <v>30</v>
      </c>
      <c r="AG20" s="315">
        <v>30</v>
      </c>
      <c r="AH20" s="315">
        <v>29</v>
      </c>
      <c r="AI20" s="315">
        <v>29</v>
      </c>
      <c r="AJ20" s="315">
        <v>29</v>
      </c>
      <c r="AK20" s="315"/>
      <c r="AL20" s="315"/>
      <c r="AM20" s="315"/>
      <c r="AN20" s="315"/>
      <c r="AO20" s="315">
        <v>27</v>
      </c>
      <c r="AP20" s="315">
        <v>26</v>
      </c>
      <c r="AQ20" s="315">
        <v>26</v>
      </c>
      <c r="AR20" s="315">
        <v>26</v>
      </c>
      <c r="AS20" s="315">
        <v>26</v>
      </c>
      <c r="AT20" s="315">
        <v>27</v>
      </c>
      <c r="AU20" s="315">
        <v>26</v>
      </c>
      <c r="AV20" s="315">
        <v>27</v>
      </c>
      <c r="AW20" s="315">
        <v>26</v>
      </c>
      <c r="AX20" s="316">
        <v>44364</v>
      </c>
    </row>
    <row r="21" spans="1:50" ht="16" x14ac:dyDescent="0.2">
      <c r="A21" s="1">
        <v>20</v>
      </c>
      <c r="B21" s="848" t="s">
        <v>403</v>
      </c>
      <c r="C21" s="1" t="s">
        <v>404</v>
      </c>
      <c r="D21" s="168" t="s">
        <v>400</v>
      </c>
      <c r="E21" s="306" t="s">
        <v>17</v>
      </c>
      <c r="F21" s="105" t="s">
        <v>40</v>
      </c>
      <c r="G21" s="105" t="s">
        <v>115</v>
      </c>
      <c r="H21" s="306">
        <v>1343435</v>
      </c>
      <c r="I21" s="307">
        <v>43998</v>
      </c>
      <c r="J21" s="308">
        <f t="shared" ca="1" si="12"/>
        <v>1.7</v>
      </c>
      <c r="K21" s="103">
        <f t="shared" ca="1" si="13"/>
        <v>622</v>
      </c>
      <c r="L21" s="103">
        <f t="shared" ca="1" si="14"/>
        <v>20.733333333333334</v>
      </c>
      <c r="M21" s="319" t="s">
        <v>183</v>
      </c>
      <c r="N21" s="17">
        <v>44270</v>
      </c>
      <c r="O21" s="17">
        <v>44361</v>
      </c>
      <c r="P21" s="1">
        <f t="shared" si="3"/>
        <v>9.0666666666666664</v>
      </c>
      <c r="Q21" s="1">
        <f t="shared" si="4"/>
        <v>12.1</v>
      </c>
      <c r="R21" s="13">
        <v>44474</v>
      </c>
      <c r="S21" s="107">
        <f t="shared" si="5"/>
        <v>15.866666666666667</v>
      </c>
      <c r="T21" s="583">
        <v>187</v>
      </c>
      <c r="U21" s="452">
        <v>143</v>
      </c>
      <c r="V21" s="315">
        <v>26</v>
      </c>
      <c r="W21" s="315">
        <v>26</v>
      </c>
      <c r="X21" s="315">
        <v>28</v>
      </c>
      <c r="Y21" s="315">
        <v>28</v>
      </c>
      <c r="Z21" s="315">
        <v>29</v>
      </c>
      <c r="AA21" s="315">
        <v>28</v>
      </c>
      <c r="AB21" s="315">
        <v>29</v>
      </c>
      <c r="AC21" s="315">
        <v>30</v>
      </c>
      <c r="AD21" s="315">
        <v>31</v>
      </c>
      <c r="AE21" s="315">
        <v>31</v>
      </c>
      <c r="AF21" s="315">
        <v>30</v>
      </c>
      <c r="AG21" s="315">
        <v>30</v>
      </c>
      <c r="AH21" s="315">
        <v>29</v>
      </c>
      <c r="AI21" s="315">
        <v>29</v>
      </c>
      <c r="AJ21" s="315">
        <v>28</v>
      </c>
      <c r="AK21" s="315"/>
      <c r="AL21" s="315"/>
      <c r="AM21" s="315"/>
      <c r="AN21" s="315"/>
      <c r="AO21" s="315">
        <v>29</v>
      </c>
      <c r="AP21" s="315">
        <v>28</v>
      </c>
      <c r="AQ21" s="315">
        <v>28</v>
      </c>
      <c r="AR21" s="315">
        <v>29</v>
      </c>
      <c r="AS21" s="315">
        <v>28</v>
      </c>
      <c r="AT21" s="315">
        <v>29</v>
      </c>
      <c r="AU21" s="315">
        <v>29</v>
      </c>
      <c r="AV21" s="315">
        <v>29</v>
      </c>
      <c r="AW21" s="315">
        <v>28</v>
      </c>
      <c r="AX21" s="316">
        <v>44364</v>
      </c>
    </row>
    <row r="22" spans="1:50" ht="16" x14ac:dyDescent="0.2">
      <c r="A22" s="1">
        <v>21</v>
      </c>
      <c r="B22" s="848" t="s">
        <v>405</v>
      </c>
      <c r="C22" s="1" t="s">
        <v>406</v>
      </c>
      <c r="D22" s="168" t="s">
        <v>400</v>
      </c>
      <c r="E22" s="306" t="s">
        <v>17</v>
      </c>
      <c r="F22" s="105" t="s">
        <v>40</v>
      </c>
      <c r="G22" s="105" t="s">
        <v>221</v>
      </c>
      <c r="H22" s="306">
        <v>1343435</v>
      </c>
      <c r="I22" s="307">
        <v>43998</v>
      </c>
      <c r="J22" s="308">
        <f t="shared" ca="1" si="12"/>
        <v>1.7</v>
      </c>
      <c r="K22" s="103">
        <f t="shared" ca="1" si="13"/>
        <v>622</v>
      </c>
      <c r="L22" s="103">
        <f t="shared" ca="1" si="14"/>
        <v>20.733333333333334</v>
      </c>
      <c r="M22" s="319" t="s">
        <v>183</v>
      </c>
      <c r="N22" s="17">
        <v>44270</v>
      </c>
      <c r="O22" s="17">
        <v>44361</v>
      </c>
      <c r="P22" s="1">
        <f t="shared" si="3"/>
        <v>9.0666666666666664</v>
      </c>
      <c r="Q22" s="1">
        <f t="shared" si="4"/>
        <v>12.1</v>
      </c>
      <c r="R22" s="13">
        <v>44474</v>
      </c>
      <c r="S22" s="107">
        <f t="shared" si="5"/>
        <v>15.866666666666667</v>
      </c>
      <c r="T22" s="583">
        <v>200</v>
      </c>
      <c r="U22" s="452">
        <v>145</v>
      </c>
      <c r="V22" s="315">
        <v>28</v>
      </c>
      <c r="W22" s="315">
        <v>27</v>
      </c>
      <c r="X22" s="315">
        <v>27</v>
      </c>
      <c r="Y22" s="315">
        <v>26</v>
      </c>
      <c r="Z22" s="315">
        <v>26</v>
      </c>
      <c r="AA22" s="315">
        <v>25</v>
      </c>
      <c r="AB22" s="315">
        <v>26</v>
      </c>
      <c r="AC22" s="315">
        <v>25</v>
      </c>
      <c r="AD22" s="315">
        <v>26</v>
      </c>
      <c r="AE22" s="315">
        <v>26</v>
      </c>
      <c r="AF22" s="315">
        <v>25</v>
      </c>
      <c r="AG22" s="315">
        <v>25</v>
      </c>
      <c r="AH22" s="315">
        <v>24</v>
      </c>
      <c r="AI22" s="315">
        <v>24</v>
      </c>
      <c r="AJ22" s="315">
        <v>24</v>
      </c>
      <c r="AK22" s="315"/>
      <c r="AL22" s="315"/>
      <c r="AM22" s="315"/>
      <c r="AN22" s="315"/>
      <c r="AO22" s="315"/>
      <c r="AP22" s="315">
        <v>30</v>
      </c>
      <c r="AQ22" s="315">
        <v>29</v>
      </c>
      <c r="AR22" s="315">
        <v>29</v>
      </c>
      <c r="AS22" s="315">
        <v>30</v>
      </c>
      <c r="AT22" s="315">
        <v>30</v>
      </c>
      <c r="AU22" s="315">
        <v>30</v>
      </c>
      <c r="AV22" s="315">
        <v>30</v>
      </c>
      <c r="AW22" s="315">
        <v>29</v>
      </c>
      <c r="AX22" s="316">
        <v>44364</v>
      </c>
    </row>
    <row r="23" spans="1:50" ht="16" x14ac:dyDescent="0.2">
      <c r="A23" s="1">
        <v>22</v>
      </c>
      <c r="B23" s="848" t="s">
        <v>407</v>
      </c>
      <c r="C23" s="1" t="s">
        <v>408</v>
      </c>
      <c r="D23" s="168" t="s">
        <v>400</v>
      </c>
      <c r="E23" s="306" t="s">
        <v>17</v>
      </c>
      <c r="F23" s="105" t="s">
        <v>40</v>
      </c>
      <c r="G23" s="105" t="s">
        <v>208</v>
      </c>
      <c r="H23" s="306">
        <v>1343435</v>
      </c>
      <c r="I23" s="307">
        <v>43998</v>
      </c>
      <c r="J23" s="308">
        <f t="shared" ca="1" si="12"/>
        <v>1.7</v>
      </c>
      <c r="K23" s="103">
        <f t="shared" ca="1" si="13"/>
        <v>622</v>
      </c>
      <c r="L23" s="103">
        <f t="shared" ca="1" si="14"/>
        <v>20.733333333333334</v>
      </c>
      <c r="M23" s="319" t="s">
        <v>183</v>
      </c>
      <c r="N23" s="17">
        <v>44270</v>
      </c>
      <c r="O23" s="17">
        <v>44361</v>
      </c>
      <c r="P23" s="1">
        <f t="shared" si="3"/>
        <v>9.0666666666666664</v>
      </c>
      <c r="Q23" s="1">
        <f t="shared" si="4"/>
        <v>12.1</v>
      </c>
      <c r="R23" s="13">
        <v>44474</v>
      </c>
      <c r="S23" s="107">
        <f t="shared" si="5"/>
        <v>15.866666666666667</v>
      </c>
      <c r="T23" s="583">
        <v>208</v>
      </c>
      <c r="U23" s="452">
        <v>149</v>
      </c>
      <c r="V23" s="315">
        <v>26</v>
      </c>
      <c r="W23" s="315">
        <v>26</v>
      </c>
      <c r="X23" s="315">
        <v>26</v>
      </c>
      <c r="Y23" s="315">
        <v>25</v>
      </c>
      <c r="Z23" s="315">
        <v>26</v>
      </c>
      <c r="AA23" s="315">
        <v>26</v>
      </c>
      <c r="AB23" s="315">
        <v>25</v>
      </c>
      <c r="AC23" s="315">
        <v>26</v>
      </c>
      <c r="AD23" s="315">
        <v>26</v>
      </c>
      <c r="AE23" s="315">
        <v>26</v>
      </c>
      <c r="AF23" s="315">
        <v>27</v>
      </c>
      <c r="AG23" s="315">
        <v>27</v>
      </c>
      <c r="AH23" s="315">
        <v>28</v>
      </c>
      <c r="AI23" s="315">
        <v>29</v>
      </c>
      <c r="AJ23" s="315">
        <v>30</v>
      </c>
      <c r="AK23" s="315"/>
      <c r="AL23" s="315"/>
      <c r="AM23" s="315"/>
      <c r="AN23" s="315"/>
      <c r="AO23" s="315"/>
      <c r="AP23" s="315">
        <v>32</v>
      </c>
      <c r="AQ23" s="315">
        <v>32</v>
      </c>
      <c r="AR23" s="315">
        <v>32</v>
      </c>
      <c r="AS23" s="315">
        <v>33</v>
      </c>
      <c r="AT23" s="315">
        <v>32</v>
      </c>
      <c r="AU23" s="315">
        <v>32</v>
      </c>
      <c r="AV23" s="315">
        <v>33</v>
      </c>
      <c r="AW23" s="315">
        <v>32</v>
      </c>
      <c r="AX23" s="316">
        <v>44364</v>
      </c>
    </row>
    <row r="24" spans="1:50" ht="16" x14ac:dyDescent="0.2">
      <c r="A24" s="1">
        <v>23</v>
      </c>
      <c r="B24" s="848" t="s">
        <v>409</v>
      </c>
      <c r="C24" s="1" t="s">
        <v>410</v>
      </c>
      <c r="D24" s="168" t="s">
        <v>411</v>
      </c>
      <c r="E24" s="306" t="s">
        <v>15</v>
      </c>
      <c r="F24" s="105" t="s">
        <v>40</v>
      </c>
      <c r="G24" s="105" t="s">
        <v>124</v>
      </c>
      <c r="H24" s="306">
        <v>1336218</v>
      </c>
      <c r="I24" s="307">
        <v>44002</v>
      </c>
      <c r="J24" s="308">
        <f t="shared" ca="1" si="6"/>
        <v>1.6888888888888889</v>
      </c>
      <c r="K24" s="103">
        <f t="shared" ca="1" si="7"/>
        <v>618</v>
      </c>
      <c r="L24" s="103">
        <f t="shared" ca="1" si="8"/>
        <v>20.6</v>
      </c>
      <c r="M24" s="319" t="s">
        <v>183</v>
      </c>
      <c r="N24" s="17">
        <v>44270</v>
      </c>
      <c r="O24" s="17">
        <v>44361</v>
      </c>
      <c r="P24" s="1">
        <f t="shared" si="3"/>
        <v>8.9333333333333336</v>
      </c>
      <c r="Q24" s="1">
        <f t="shared" si="4"/>
        <v>11.966666666666667</v>
      </c>
      <c r="R24" s="1079">
        <v>44475</v>
      </c>
      <c r="S24" s="107">
        <f t="shared" si="5"/>
        <v>15.766666666666667</v>
      </c>
      <c r="T24" s="583">
        <v>140</v>
      </c>
      <c r="U24" s="452">
        <v>148</v>
      </c>
      <c r="V24" s="315">
        <v>33</v>
      </c>
      <c r="W24" s="315">
        <v>33</v>
      </c>
      <c r="X24" s="315">
        <v>31</v>
      </c>
      <c r="Y24" s="315">
        <v>30</v>
      </c>
      <c r="Z24" s="315">
        <v>28</v>
      </c>
      <c r="AA24" s="315">
        <v>28</v>
      </c>
      <c r="AB24" s="315">
        <v>29</v>
      </c>
      <c r="AC24" s="315">
        <v>28</v>
      </c>
      <c r="AD24" s="315">
        <v>28</v>
      </c>
      <c r="AE24" s="315">
        <v>28</v>
      </c>
      <c r="AF24" s="315">
        <v>30</v>
      </c>
      <c r="AG24" s="315">
        <v>32</v>
      </c>
      <c r="AH24" s="315">
        <v>32</v>
      </c>
      <c r="AI24" s="315">
        <v>34</v>
      </c>
      <c r="AJ24" s="315">
        <v>36</v>
      </c>
      <c r="AK24" s="315"/>
      <c r="AL24" s="315"/>
      <c r="AM24" s="315"/>
      <c r="AN24" s="315"/>
      <c r="AO24" s="315">
        <v>37</v>
      </c>
      <c r="AP24" s="315">
        <v>35</v>
      </c>
      <c r="AQ24" s="315">
        <v>35</v>
      </c>
      <c r="AR24" s="315">
        <v>35</v>
      </c>
      <c r="AS24" s="315">
        <v>34</v>
      </c>
      <c r="AT24" s="315">
        <v>35</v>
      </c>
      <c r="AU24" s="315">
        <v>35</v>
      </c>
      <c r="AV24" s="315">
        <v>36</v>
      </c>
      <c r="AW24" s="315">
        <v>35</v>
      </c>
      <c r="AX24" s="316">
        <v>44364</v>
      </c>
    </row>
    <row r="25" spans="1:50" ht="16" x14ac:dyDescent="0.2">
      <c r="A25" s="1">
        <v>24</v>
      </c>
      <c r="B25" s="848" t="s">
        <v>412</v>
      </c>
      <c r="C25" s="1" t="s">
        <v>413</v>
      </c>
      <c r="D25" s="168" t="s">
        <v>411</v>
      </c>
      <c r="E25" s="306" t="s">
        <v>15</v>
      </c>
      <c r="F25" s="105" t="s">
        <v>40</v>
      </c>
      <c r="G25" s="105" t="s">
        <v>121</v>
      </c>
      <c r="H25" s="306">
        <v>1336218</v>
      </c>
      <c r="I25" s="307">
        <v>44002</v>
      </c>
      <c r="J25" s="308">
        <f t="shared" ca="1" si="6"/>
        <v>1.6888888888888889</v>
      </c>
      <c r="K25" s="103">
        <f t="shared" ca="1" si="7"/>
        <v>618</v>
      </c>
      <c r="L25" s="103">
        <f t="shared" ca="1" si="8"/>
        <v>20.6</v>
      </c>
      <c r="M25" s="319" t="s">
        <v>183</v>
      </c>
      <c r="N25" s="17">
        <v>44270</v>
      </c>
      <c r="O25" s="17">
        <v>44361</v>
      </c>
      <c r="P25" s="1">
        <f t="shared" si="3"/>
        <v>8.9333333333333336</v>
      </c>
      <c r="Q25" s="1">
        <f t="shared" si="4"/>
        <v>11.966666666666667</v>
      </c>
      <c r="R25" s="1079">
        <v>44475</v>
      </c>
      <c r="S25" s="107">
        <f t="shared" si="5"/>
        <v>15.766666666666667</v>
      </c>
      <c r="T25" s="583">
        <v>172</v>
      </c>
      <c r="U25" s="452">
        <v>153</v>
      </c>
      <c r="V25" s="315">
        <v>31</v>
      </c>
      <c r="W25" s="315">
        <v>31</v>
      </c>
      <c r="X25" s="315">
        <v>31</v>
      </c>
      <c r="Y25" s="315">
        <v>32</v>
      </c>
      <c r="Z25" s="315">
        <v>32</v>
      </c>
      <c r="AA25" s="315">
        <v>32</v>
      </c>
      <c r="AB25" s="315">
        <v>33</v>
      </c>
      <c r="AC25" s="315">
        <v>33</v>
      </c>
      <c r="AD25" s="315">
        <v>33</v>
      </c>
      <c r="AE25" s="315">
        <v>33</v>
      </c>
      <c r="AF25" s="315">
        <v>33</v>
      </c>
      <c r="AG25" s="315">
        <v>33</v>
      </c>
      <c r="AH25" s="315">
        <v>34</v>
      </c>
      <c r="AI25" s="315">
        <v>34</v>
      </c>
      <c r="AJ25" s="315">
        <v>34</v>
      </c>
      <c r="AK25" s="315"/>
      <c r="AL25" s="315"/>
      <c r="AM25" s="315"/>
      <c r="AN25" s="315"/>
      <c r="AO25" s="315">
        <v>36</v>
      </c>
      <c r="AP25" s="315">
        <v>33</v>
      </c>
      <c r="AQ25" s="315">
        <v>33</v>
      </c>
      <c r="AR25" s="315">
        <v>33</v>
      </c>
      <c r="AS25" s="315">
        <v>33</v>
      </c>
      <c r="AT25" s="315">
        <v>34</v>
      </c>
      <c r="AU25" s="315">
        <v>34</v>
      </c>
      <c r="AV25" s="315">
        <v>34</v>
      </c>
      <c r="AW25" s="315">
        <v>34</v>
      </c>
      <c r="AX25" s="316">
        <v>44364</v>
      </c>
    </row>
    <row r="26" spans="1:50" ht="16" x14ac:dyDescent="0.2">
      <c r="A26" s="1">
        <v>25</v>
      </c>
      <c r="B26" s="848" t="s">
        <v>414</v>
      </c>
      <c r="C26" s="1" t="s">
        <v>415</v>
      </c>
      <c r="D26" s="168" t="s">
        <v>411</v>
      </c>
      <c r="E26" s="306" t="s">
        <v>15</v>
      </c>
      <c r="F26" s="105" t="s">
        <v>40</v>
      </c>
      <c r="G26" s="105" t="s">
        <v>111</v>
      </c>
      <c r="H26" s="306">
        <v>1336218</v>
      </c>
      <c r="I26" s="307">
        <v>44002</v>
      </c>
      <c r="J26" s="308">
        <f t="shared" ca="1" si="6"/>
        <v>1.6888888888888889</v>
      </c>
      <c r="K26" s="103">
        <f t="shared" ca="1" si="7"/>
        <v>618</v>
      </c>
      <c r="L26" s="103">
        <f t="shared" ca="1" si="8"/>
        <v>20.6</v>
      </c>
      <c r="M26" s="319" t="s">
        <v>183</v>
      </c>
      <c r="N26" s="17">
        <v>44270</v>
      </c>
      <c r="O26" s="17">
        <v>44361</v>
      </c>
      <c r="P26" s="1">
        <f t="shared" si="3"/>
        <v>8.9333333333333336</v>
      </c>
      <c r="Q26" s="1">
        <f t="shared" si="4"/>
        <v>11.966666666666667</v>
      </c>
      <c r="R26" s="1079">
        <v>44475</v>
      </c>
      <c r="S26" s="107">
        <f t="shared" si="5"/>
        <v>15.766666666666667</v>
      </c>
      <c r="T26" s="583">
        <v>184</v>
      </c>
      <c r="U26" s="452">
        <v>154</v>
      </c>
      <c r="V26" s="315">
        <v>33</v>
      </c>
      <c r="W26" s="315">
        <v>33</v>
      </c>
      <c r="X26" s="315">
        <v>33</v>
      </c>
      <c r="Y26" s="315">
        <v>33</v>
      </c>
      <c r="Z26" s="315">
        <v>32</v>
      </c>
      <c r="AA26" s="315">
        <v>33</v>
      </c>
      <c r="AB26" s="315">
        <v>33</v>
      </c>
      <c r="AC26" s="315">
        <v>34</v>
      </c>
      <c r="AD26" s="315">
        <v>33</v>
      </c>
      <c r="AE26" s="315">
        <v>33</v>
      </c>
      <c r="AF26" s="315">
        <v>34</v>
      </c>
      <c r="AG26" s="315">
        <v>34</v>
      </c>
      <c r="AH26" s="315">
        <v>35</v>
      </c>
      <c r="AI26" s="315">
        <v>35</v>
      </c>
      <c r="AJ26" s="315">
        <v>35</v>
      </c>
      <c r="AK26" s="315"/>
      <c r="AL26" s="315"/>
      <c r="AM26" s="315"/>
      <c r="AN26" s="315"/>
      <c r="AO26" s="315">
        <v>37</v>
      </c>
      <c r="AP26" s="315">
        <v>34</v>
      </c>
      <c r="AQ26" s="315">
        <v>35</v>
      </c>
      <c r="AR26" s="315">
        <v>34</v>
      </c>
      <c r="AS26" s="315">
        <v>34</v>
      </c>
      <c r="AT26" s="315">
        <v>35</v>
      </c>
      <c r="AU26" s="315">
        <v>35</v>
      </c>
      <c r="AV26" s="315">
        <v>35</v>
      </c>
      <c r="AW26" s="315">
        <v>35</v>
      </c>
      <c r="AX26" s="316">
        <v>44364</v>
      </c>
    </row>
    <row r="27" spans="1:50" ht="16" x14ac:dyDescent="0.2">
      <c r="A27" s="1">
        <v>26</v>
      </c>
      <c r="B27" s="848" t="s">
        <v>416</v>
      </c>
      <c r="C27" s="1" t="s">
        <v>417</v>
      </c>
      <c r="D27" s="168" t="s">
        <v>411</v>
      </c>
      <c r="E27" s="306" t="s">
        <v>15</v>
      </c>
      <c r="F27" s="105" t="s">
        <v>40</v>
      </c>
      <c r="G27" s="105" t="s">
        <v>118</v>
      </c>
      <c r="H27" s="306">
        <v>1336218</v>
      </c>
      <c r="I27" s="307">
        <v>44002</v>
      </c>
      <c r="J27" s="308">
        <f t="shared" ca="1" si="6"/>
        <v>1.6888888888888889</v>
      </c>
      <c r="K27" s="103">
        <f t="shared" ca="1" si="7"/>
        <v>618</v>
      </c>
      <c r="L27" s="103">
        <f t="shared" ca="1" si="8"/>
        <v>20.6</v>
      </c>
      <c r="M27" s="319" t="s">
        <v>183</v>
      </c>
      <c r="N27" s="17">
        <v>44270</v>
      </c>
      <c r="O27" s="17">
        <v>44361</v>
      </c>
      <c r="P27" s="1">
        <f t="shared" si="3"/>
        <v>8.9333333333333336</v>
      </c>
      <c r="Q27" s="1">
        <f t="shared" si="4"/>
        <v>11.966666666666667</v>
      </c>
      <c r="R27" s="1079">
        <v>44475</v>
      </c>
      <c r="S27" s="107">
        <f t="shared" si="5"/>
        <v>15.766666666666667</v>
      </c>
      <c r="T27" s="583">
        <v>162</v>
      </c>
      <c r="U27" s="452">
        <v>160</v>
      </c>
      <c r="V27" s="315">
        <v>32</v>
      </c>
      <c r="W27" s="315">
        <v>32</v>
      </c>
      <c r="X27" s="315">
        <v>34</v>
      </c>
      <c r="Y27" s="315">
        <v>34</v>
      </c>
      <c r="Z27" s="315">
        <v>33</v>
      </c>
      <c r="AA27" s="315">
        <v>34</v>
      </c>
      <c r="AB27" s="315">
        <v>34</v>
      </c>
      <c r="AC27" s="315">
        <v>34</v>
      </c>
      <c r="AD27" s="315">
        <v>34</v>
      </c>
      <c r="AE27" s="315">
        <v>34</v>
      </c>
      <c r="AF27" s="315">
        <v>34</v>
      </c>
      <c r="AG27" s="315">
        <v>34</v>
      </c>
      <c r="AH27" s="315">
        <v>35</v>
      </c>
      <c r="AI27" s="315">
        <v>34</v>
      </c>
      <c r="AJ27" s="315">
        <v>34</v>
      </c>
      <c r="AK27" s="315"/>
      <c r="AL27" s="315"/>
      <c r="AM27" s="315"/>
      <c r="AN27" s="315"/>
      <c r="AO27" s="315">
        <v>35</v>
      </c>
      <c r="AP27" s="315">
        <v>33</v>
      </c>
      <c r="AQ27" s="315">
        <v>34</v>
      </c>
      <c r="AR27" s="315">
        <v>33</v>
      </c>
      <c r="AS27" s="315">
        <v>33</v>
      </c>
      <c r="AT27" s="315">
        <v>33</v>
      </c>
      <c r="AU27" s="315">
        <v>32</v>
      </c>
      <c r="AV27" s="315">
        <v>33</v>
      </c>
      <c r="AW27" s="315">
        <v>33</v>
      </c>
      <c r="AX27" s="316">
        <v>44364</v>
      </c>
    </row>
    <row r="28" spans="1:50" ht="16" x14ac:dyDescent="0.2">
      <c r="A28" s="1">
        <v>27</v>
      </c>
      <c r="B28" s="848" t="s">
        <v>418</v>
      </c>
      <c r="C28" s="1" t="s">
        <v>419</v>
      </c>
      <c r="D28" s="168" t="s">
        <v>411</v>
      </c>
      <c r="E28" s="306" t="s">
        <v>15</v>
      </c>
      <c r="F28" s="105" t="s">
        <v>40</v>
      </c>
      <c r="G28" s="105" t="s">
        <v>115</v>
      </c>
      <c r="H28" s="306">
        <v>1336218</v>
      </c>
      <c r="I28" s="307">
        <v>44002</v>
      </c>
      <c r="J28" s="308">
        <f t="shared" ca="1" si="6"/>
        <v>1.6888888888888889</v>
      </c>
      <c r="K28" s="103">
        <f t="shared" ca="1" si="7"/>
        <v>618</v>
      </c>
      <c r="L28" s="103">
        <f t="shared" ca="1" si="8"/>
        <v>20.6</v>
      </c>
      <c r="M28" s="319" t="s">
        <v>183</v>
      </c>
      <c r="N28" s="17">
        <v>44270</v>
      </c>
      <c r="O28" s="17">
        <v>44361</v>
      </c>
      <c r="P28" s="1">
        <f t="shared" si="3"/>
        <v>8.9333333333333336</v>
      </c>
      <c r="Q28" s="1">
        <f t="shared" si="4"/>
        <v>11.966666666666667</v>
      </c>
      <c r="R28" s="1079">
        <v>44475</v>
      </c>
      <c r="S28" s="107">
        <f t="shared" si="5"/>
        <v>15.766666666666667</v>
      </c>
      <c r="T28" s="583">
        <v>202</v>
      </c>
      <c r="U28" s="452">
        <v>175</v>
      </c>
      <c r="V28" s="315">
        <v>34</v>
      </c>
      <c r="W28" s="315">
        <v>34</v>
      </c>
      <c r="X28" s="315">
        <v>34</v>
      </c>
      <c r="Y28" s="315">
        <v>33</v>
      </c>
      <c r="Z28" s="315">
        <v>33</v>
      </c>
      <c r="AA28" s="315">
        <v>32</v>
      </c>
      <c r="AB28" s="315">
        <v>33</v>
      </c>
      <c r="AC28" s="315">
        <v>32</v>
      </c>
      <c r="AD28" s="315">
        <v>31</v>
      </c>
      <c r="AE28" s="315">
        <v>30</v>
      </c>
      <c r="AF28" s="315">
        <v>32</v>
      </c>
      <c r="AG28" s="315">
        <v>33</v>
      </c>
      <c r="AH28" s="315">
        <v>35</v>
      </c>
      <c r="AI28" s="315">
        <v>35</v>
      </c>
      <c r="AJ28" s="315">
        <v>37</v>
      </c>
      <c r="AK28" s="315"/>
      <c r="AL28" s="315"/>
      <c r="AM28" s="315"/>
      <c r="AN28" s="315"/>
      <c r="AO28" s="315">
        <v>37</v>
      </c>
      <c r="AP28" s="315">
        <v>35</v>
      </c>
      <c r="AQ28" s="315">
        <v>36</v>
      </c>
      <c r="AR28" s="315">
        <v>36</v>
      </c>
      <c r="AS28" s="315">
        <v>35</v>
      </c>
      <c r="AT28" s="315">
        <v>36</v>
      </c>
      <c r="AU28" s="315">
        <v>36</v>
      </c>
      <c r="AV28" s="315">
        <v>37</v>
      </c>
      <c r="AW28" s="315">
        <v>36</v>
      </c>
      <c r="AX28" s="316">
        <v>44364</v>
      </c>
    </row>
    <row r="29" spans="1:50" ht="16" x14ac:dyDescent="0.2">
      <c r="A29" s="1">
        <v>28</v>
      </c>
      <c r="B29" s="848" t="s">
        <v>420</v>
      </c>
      <c r="C29" s="1" t="s">
        <v>421</v>
      </c>
      <c r="D29" s="168" t="s">
        <v>422</v>
      </c>
      <c r="E29" s="306" t="s">
        <v>15</v>
      </c>
      <c r="F29" s="105" t="s">
        <v>40</v>
      </c>
      <c r="G29" s="105" t="s">
        <v>124</v>
      </c>
      <c r="H29" s="306">
        <v>1324363</v>
      </c>
      <c r="I29" s="307">
        <v>44010</v>
      </c>
      <c r="J29" s="308">
        <f t="shared" ca="1" si="6"/>
        <v>1.6666666666666667</v>
      </c>
      <c r="K29" s="103">
        <f t="shared" ca="1" si="7"/>
        <v>610</v>
      </c>
      <c r="L29" s="103">
        <f t="shared" ca="1" si="8"/>
        <v>20.333333333333332</v>
      </c>
      <c r="M29" s="319" t="s">
        <v>183</v>
      </c>
      <c r="N29" s="17">
        <v>44270</v>
      </c>
      <c r="O29" s="17">
        <v>44361</v>
      </c>
      <c r="P29" s="1">
        <f t="shared" si="3"/>
        <v>8.6666666666666661</v>
      </c>
      <c r="Q29" s="1">
        <f t="shared" si="4"/>
        <v>11.7</v>
      </c>
      <c r="R29" s="13">
        <v>44474</v>
      </c>
      <c r="S29" s="107">
        <f t="shared" si="5"/>
        <v>15.466666666666667</v>
      </c>
      <c r="T29" s="583">
        <v>165</v>
      </c>
      <c r="U29" s="452">
        <v>162</v>
      </c>
      <c r="V29" s="315">
        <v>30</v>
      </c>
      <c r="W29" s="315">
        <v>30</v>
      </c>
      <c r="X29" s="315">
        <v>30</v>
      </c>
      <c r="Y29" s="315">
        <v>31</v>
      </c>
      <c r="Z29" s="315">
        <v>31</v>
      </c>
      <c r="AA29" s="315">
        <v>30</v>
      </c>
      <c r="AB29" s="315">
        <v>30</v>
      </c>
      <c r="AC29" s="315">
        <v>31</v>
      </c>
      <c r="AD29" s="315">
        <v>31</v>
      </c>
      <c r="AE29" s="315">
        <v>31</v>
      </c>
      <c r="AF29" s="315">
        <v>31</v>
      </c>
      <c r="AG29" s="315">
        <v>31</v>
      </c>
      <c r="AH29" s="315">
        <v>30</v>
      </c>
      <c r="AI29" s="315">
        <v>30</v>
      </c>
      <c r="AJ29" s="315">
        <v>31</v>
      </c>
      <c r="AK29" s="315"/>
      <c r="AL29" s="315"/>
      <c r="AM29" s="315"/>
      <c r="AN29" s="315"/>
      <c r="AO29" s="315">
        <v>32</v>
      </c>
      <c r="AP29" s="315">
        <v>31</v>
      </c>
      <c r="AQ29" s="315">
        <v>31</v>
      </c>
      <c r="AR29" s="315">
        <v>31</v>
      </c>
      <c r="AS29" s="315">
        <v>32</v>
      </c>
      <c r="AT29" s="315">
        <v>31</v>
      </c>
      <c r="AU29" s="315">
        <v>29</v>
      </c>
      <c r="AV29" s="315">
        <v>31</v>
      </c>
      <c r="AW29" s="315">
        <v>31</v>
      </c>
      <c r="AX29" s="316">
        <v>44364</v>
      </c>
    </row>
    <row r="30" spans="1:50" ht="16" x14ac:dyDescent="0.2">
      <c r="A30" s="1">
        <v>29</v>
      </c>
      <c r="B30" s="848" t="s">
        <v>423</v>
      </c>
      <c r="C30" s="1" t="s">
        <v>424</v>
      </c>
      <c r="D30" s="168" t="s">
        <v>422</v>
      </c>
      <c r="E30" s="306" t="s">
        <v>15</v>
      </c>
      <c r="F30" s="105" t="s">
        <v>40</v>
      </c>
      <c r="G30" s="105" t="s">
        <v>121</v>
      </c>
      <c r="H30" s="306">
        <v>1324363</v>
      </c>
      <c r="I30" s="307">
        <v>44010</v>
      </c>
      <c r="J30" s="308">
        <f t="shared" ca="1" si="6"/>
        <v>1.6666666666666667</v>
      </c>
      <c r="K30" s="103">
        <f t="shared" ca="1" si="7"/>
        <v>610</v>
      </c>
      <c r="L30" s="103">
        <f t="shared" ca="1" si="8"/>
        <v>20.333333333333332</v>
      </c>
      <c r="M30" s="319" t="s">
        <v>183</v>
      </c>
      <c r="N30" s="17">
        <v>44270</v>
      </c>
      <c r="O30" s="17">
        <v>44361</v>
      </c>
      <c r="P30" s="1">
        <f t="shared" si="3"/>
        <v>8.6666666666666661</v>
      </c>
      <c r="Q30" s="1">
        <f t="shared" si="4"/>
        <v>11.7</v>
      </c>
      <c r="R30" s="13">
        <v>44474</v>
      </c>
      <c r="S30" s="107">
        <f t="shared" si="5"/>
        <v>15.466666666666667</v>
      </c>
      <c r="T30" s="583">
        <v>159</v>
      </c>
      <c r="U30" s="452">
        <v>137</v>
      </c>
      <c r="V30" s="315">
        <v>29</v>
      </c>
      <c r="W30" s="315">
        <v>29</v>
      </c>
      <c r="X30" s="315">
        <v>29</v>
      </c>
      <c r="Y30" s="315">
        <v>30</v>
      </c>
      <c r="Z30" s="315">
        <v>30</v>
      </c>
      <c r="AA30" s="315">
        <v>30</v>
      </c>
      <c r="AB30" s="315">
        <v>30</v>
      </c>
      <c r="AC30" s="315">
        <v>29</v>
      </c>
      <c r="AD30" s="315">
        <v>29</v>
      </c>
      <c r="AE30" s="315">
        <v>31</v>
      </c>
      <c r="AF30" s="315">
        <v>31</v>
      </c>
      <c r="AG30" s="315">
        <v>31</v>
      </c>
      <c r="AH30" s="315">
        <v>31</v>
      </c>
      <c r="AI30" s="315">
        <v>31</v>
      </c>
      <c r="AJ30" s="315">
        <v>31</v>
      </c>
      <c r="AK30" s="315"/>
      <c r="AL30" s="315"/>
      <c r="AM30" s="315"/>
      <c r="AN30" s="315"/>
      <c r="AO30" s="315">
        <v>33</v>
      </c>
      <c r="AP30" s="315">
        <v>32</v>
      </c>
      <c r="AQ30" s="315">
        <v>32</v>
      </c>
      <c r="AR30" s="315">
        <v>32</v>
      </c>
      <c r="AS30" s="315">
        <v>33</v>
      </c>
      <c r="AT30" s="315">
        <v>32</v>
      </c>
      <c r="AU30" s="315">
        <v>33</v>
      </c>
      <c r="AV30" s="315">
        <v>33</v>
      </c>
      <c r="AW30" s="315">
        <v>33</v>
      </c>
      <c r="AX30" s="316">
        <v>44364</v>
      </c>
    </row>
    <row r="31" spans="1:50" ht="16" x14ac:dyDescent="0.2">
      <c r="A31" s="1">
        <v>30</v>
      </c>
      <c r="B31" s="848" t="s">
        <v>425</v>
      </c>
      <c r="C31" s="1" t="s">
        <v>426</v>
      </c>
      <c r="D31" s="168" t="s">
        <v>422</v>
      </c>
      <c r="E31" s="306" t="s">
        <v>15</v>
      </c>
      <c r="F31" s="105" t="s">
        <v>40</v>
      </c>
      <c r="G31" s="105" t="s">
        <v>111</v>
      </c>
      <c r="H31" s="306">
        <v>1324363</v>
      </c>
      <c r="I31" s="307">
        <v>44010</v>
      </c>
      <c r="J31" s="308">
        <f t="shared" ca="1" si="6"/>
        <v>1.6666666666666667</v>
      </c>
      <c r="K31" s="103">
        <f t="shared" ca="1" si="7"/>
        <v>610</v>
      </c>
      <c r="L31" s="103">
        <f t="shared" ca="1" si="8"/>
        <v>20.333333333333332</v>
      </c>
      <c r="M31" s="319" t="s">
        <v>183</v>
      </c>
      <c r="N31" s="17">
        <v>44270</v>
      </c>
      <c r="O31" s="17">
        <v>44361</v>
      </c>
      <c r="P31" s="1">
        <f t="shared" si="3"/>
        <v>8.6666666666666661</v>
      </c>
      <c r="Q31" s="1">
        <f t="shared" si="4"/>
        <v>11.7</v>
      </c>
      <c r="R31" s="13">
        <v>44474</v>
      </c>
      <c r="S31" s="107">
        <f t="shared" si="5"/>
        <v>15.466666666666667</v>
      </c>
      <c r="T31" s="583">
        <v>143</v>
      </c>
      <c r="U31" s="452">
        <v>148</v>
      </c>
      <c r="V31" s="315">
        <v>30</v>
      </c>
      <c r="W31" s="315">
        <v>30</v>
      </c>
      <c r="X31" s="315">
        <v>30</v>
      </c>
      <c r="Y31" s="315">
        <v>31</v>
      </c>
      <c r="Z31" s="315">
        <v>31</v>
      </c>
      <c r="AA31" s="315">
        <v>31</v>
      </c>
      <c r="AB31" s="315">
        <v>31</v>
      </c>
      <c r="AC31" s="315">
        <v>31</v>
      </c>
      <c r="AD31" s="315">
        <v>30</v>
      </c>
      <c r="AE31" s="315">
        <v>31</v>
      </c>
      <c r="AF31" s="315">
        <v>31</v>
      </c>
      <c r="AG31" s="315">
        <v>31</v>
      </c>
      <c r="AH31" s="315">
        <v>31</v>
      </c>
      <c r="AI31" s="315">
        <v>31</v>
      </c>
      <c r="AJ31" s="315">
        <v>31</v>
      </c>
      <c r="AK31" s="315"/>
      <c r="AL31" s="315"/>
      <c r="AM31" s="315"/>
      <c r="AN31" s="315"/>
      <c r="AO31" s="315">
        <v>32</v>
      </c>
      <c r="AP31" s="315">
        <v>31</v>
      </c>
      <c r="AQ31" s="315">
        <v>32</v>
      </c>
      <c r="AR31" s="315">
        <v>31</v>
      </c>
      <c r="AS31" s="315">
        <v>32</v>
      </c>
      <c r="AT31" s="315">
        <v>32</v>
      </c>
      <c r="AU31" s="315">
        <v>31</v>
      </c>
      <c r="AV31" s="315">
        <v>32</v>
      </c>
      <c r="AW31" s="315">
        <v>31</v>
      </c>
      <c r="AX31" s="316">
        <v>44364</v>
      </c>
    </row>
    <row r="32" spans="1:50" ht="16" x14ac:dyDescent="0.2">
      <c r="A32" s="1">
        <v>31</v>
      </c>
      <c r="B32" s="848" t="s">
        <v>427</v>
      </c>
      <c r="C32" s="1" t="s">
        <v>428</v>
      </c>
      <c r="D32" s="168" t="s">
        <v>422</v>
      </c>
      <c r="E32" s="306" t="s">
        <v>15</v>
      </c>
      <c r="F32" s="105" t="s">
        <v>40</v>
      </c>
      <c r="G32" s="105" t="s">
        <v>118</v>
      </c>
      <c r="H32" s="306">
        <v>1324363</v>
      </c>
      <c r="I32" s="307">
        <v>44010</v>
      </c>
      <c r="J32" s="308">
        <f t="shared" ca="1" si="6"/>
        <v>1.6666666666666667</v>
      </c>
      <c r="K32" s="103">
        <f t="shared" ca="1" si="7"/>
        <v>610</v>
      </c>
      <c r="L32" s="103">
        <f t="shared" ca="1" si="8"/>
        <v>20.333333333333332</v>
      </c>
      <c r="M32" s="319" t="s">
        <v>183</v>
      </c>
      <c r="N32" s="17">
        <v>44270</v>
      </c>
      <c r="O32" s="17">
        <v>44361</v>
      </c>
      <c r="P32" s="1">
        <f t="shared" si="3"/>
        <v>8.6666666666666661</v>
      </c>
      <c r="Q32" s="1">
        <f t="shared" si="4"/>
        <v>11.7</v>
      </c>
      <c r="R32" s="13">
        <v>44474</v>
      </c>
      <c r="S32" s="107">
        <f t="shared" si="5"/>
        <v>15.466666666666667</v>
      </c>
      <c r="T32" s="583">
        <v>182</v>
      </c>
      <c r="U32" s="452">
        <v>142</v>
      </c>
      <c r="V32" s="315">
        <v>36</v>
      </c>
      <c r="W32" s="315">
        <v>35</v>
      </c>
      <c r="X32" s="315">
        <v>35</v>
      </c>
      <c r="Y32" s="315">
        <v>34</v>
      </c>
      <c r="Z32" s="315">
        <v>33</v>
      </c>
      <c r="AA32" s="315">
        <v>33</v>
      </c>
      <c r="AB32" s="315">
        <v>33</v>
      </c>
      <c r="AC32" s="315">
        <v>33</v>
      </c>
      <c r="AD32" s="315">
        <v>32</v>
      </c>
      <c r="AE32" s="315">
        <v>32</v>
      </c>
      <c r="AF32" s="315">
        <v>32</v>
      </c>
      <c r="AG32" s="315">
        <v>31</v>
      </c>
      <c r="AH32" s="315">
        <v>31</v>
      </c>
      <c r="AI32" s="315">
        <v>30</v>
      </c>
      <c r="AJ32" s="315">
        <v>30</v>
      </c>
      <c r="AK32" s="315"/>
      <c r="AL32" s="315"/>
      <c r="AM32" s="315"/>
      <c r="AN32" s="315"/>
      <c r="AO32" s="315">
        <v>31</v>
      </c>
      <c r="AP32" s="315">
        <v>29</v>
      </c>
      <c r="AQ32" s="315">
        <v>29</v>
      </c>
      <c r="AR32" s="315">
        <v>28</v>
      </c>
      <c r="AS32" s="315">
        <v>29</v>
      </c>
      <c r="AT32" s="315">
        <v>29</v>
      </c>
      <c r="AU32" s="315">
        <v>29</v>
      </c>
      <c r="AV32" s="315">
        <v>29</v>
      </c>
      <c r="AW32" s="315">
        <v>29</v>
      </c>
      <c r="AX32" s="316">
        <v>44364</v>
      </c>
    </row>
    <row r="33" spans="1:64" ht="16" x14ac:dyDescent="0.2">
      <c r="A33" s="162" t="s">
        <v>53</v>
      </c>
      <c r="B33" s="14"/>
      <c r="D33" s="168"/>
    </row>
    <row r="34" spans="1:64" ht="16" x14ac:dyDescent="0.2">
      <c r="A34" s="163" t="s">
        <v>24</v>
      </c>
      <c r="B34" s="14"/>
      <c r="D34" s="168"/>
      <c r="T34" s="6"/>
    </row>
    <row r="35" spans="1:64" x14ac:dyDescent="0.2">
      <c r="A35" s="164" t="s">
        <v>40</v>
      </c>
      <c r="B35" s="168"/>
    </row>
    <row r="36" spans="1:64" ht="16" x14ac:dyDescent="0.2">
      <c r="A36" s="165" t="s">
        <v>48</v>
      </c>
      <c r="B36" s="533"/>
    </row>
    <row r="37" spans="1:64" ht="16" x14ac:dyDescent="0.2">
      <c r="A37" s="166" t="s">
        <v>54</v>
      </c>
      <c r="B37" s="14"/>
    </row>
    <row r="38" spans="1:64" ht="16" x14ac:dyDescent="0.2">
      <c r="A38" s="188" t="s">
        <v>52</v>
      </c>
      <c r="B38" s="14"/>
    </row>
    <row r="39" spans="1:64" x14ac:dyDescent="0.2">
      <c r="A39" s="187" t="s">
        <v>55</v>
      </c>
      <c r="B39" s="168"/>
    </row>
    <row r="40" spans="1:64" ht="17" x14ac:dyDescent="0.2">
      <c r="A40" s="375" t="s">
        <v>56</v>
      </c>
      <c r="B40" s="566"/>
    </row>
    <row r="41" spans="1:64" ht="17" x14ac:dyDescent="0.2">
      <c r="A41" s="394" t="s">
        <v>57</v>
      </c>
      <c r="B41" s="566"/>
    </row>
    <row r="42" spans="1:64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</row>
    <row r="43" spans="1:64" ht="16" x14ac:dyDescent="0.2">
      <c r="A43" s="309" t="s">
        <v>0</v>
      </c>
      <c r="B43" s="309"/>
      <c r="C43" s="309" t="s">
        <v>1754</v>
      </c>
      <c r="D43" s="310" t="s">
        <v>1767</v>
      </c>
      <c r="E43" s="311" t="s">
        <v>64</v>
      </c>
      <c r="F43" s="309" t="s">
        <v>63</v>
      </c>
      <c r="G43" s="311" t="s">
        <v>65</v>
      </c>
      <c r="H43" s="311" t="s">
        <v>1569</v>
      </c>
      <c r="I43" s="311" t="s">
        <v>66</v>
      </c>
      <c r="J43" s="311" t="s">
        <v>67</v>
      </c>
      <c r="K43" s="311" t="s">
        <v>68</v>
      </c>
      <c r="L43" s="311" t="s">
        <v>69</v>
      </c>
      <c r="M43" s="312" t="s">
        <v>72</v>
      </c>
      <c r="N43" s="309" t="s">
        <v>2019</v>
      </c>
      <c r="O43" s="361" t="s">
        <v>4</v>
      </c>
      <c r="P43" s="309" t="s">
        <v>2020</v>
      </c>
      <c r="Q43" s="309" t="s">
        <v>71</v>
      </c>
      <c r="R43" s="168"/>
      <c r="S43" s="168"/>
      <c r="T43" s="569" t="s">
        <v>2044</v>
      </c>
      <c r="U43" s="168" t="s">
        <v>2045</v>
      </c>
      <c r="V43" s="525" t="s">
        <v>2046</v>
      </c>
      <c r="W43" s="168" t="s">
        <v>2047</v>
      </c>
      <c r="X43" s="525" t="s">
        <v>2048</v>
      </c>
      <c r="Y43" s="168" t="s">
        <v>2049</v>
      </c>
      <c r="Z43" s="525" t="s">
        <v>2050</v>
      </c>
      <c r="AA43" s="168" t="s">
        <v>2051</v>
      </c>
      <c r="AB43" s="525" t="s">
        <v>2052</v>
      </c>
      <c r="AC43" s="168" t="s">
        <v>2053</v>
      </c>
      <c r="AD43" s="525" t="s">
        <v>2054</v>
      </c>
      <c r="AE43" s="168" t="s">
        <v>2055</v>
      </c>
      <c r="AF43" s="525" t="s">
        <v>2056</v>
      </c>
      <c r="AG43" s="168" t="s">
        <v>2057</v>
      </c>
      <c r="AH43" s="525" t="s">
        <v>2058</v>
      </c>
      <c r="AI43" s="168" t="s">
        <v>2059</v>
      </c>
      <c r="AJ43" s="525" t="s">
        <v>2060</v>
      </c>
      <c r="AK43" s="168" t="s">
        <v>2061</v>
      </c>
      <c r="AL43" s="525" t="s">
        <v>2062</v>
      </c>
      <c r="AM43" s="168" t="s">
        <v>2063</v>
      </c>
      <c r="AN43" s="525" t="s">
        <v>2064</v>
      </c>
      <c r="AO43" s="525"/>
      <c r="AP43" s="525"/>
      <c r="AQ43" s="525"/>
      <c r="AR43" s="525"/>
      <c r="AS43" s="525"/>
      <c r="AT43" s="525"/>
      <c r="AU43" s="525"/>
      <c r="AV43" s="525"/>
      <c r="AW43" s="525"/>
      <c r="AX43" s="168" t="s">
        <v>2065</v>
      </c>
      <c r="AY43" s="525" t="s">
        <v>2066</v>
      </c>
      <c r="AZ43" s="168" t="s">
        <v>2067</v>
      </c>
      <c r="BA43" s="525" t="s">
        <v>2068</v>
      </c>
      <c r="BB43" s="168" t="s">
        <v>2069</v>
      </c>
      <c r="BC43" s="525" t="s">
        <v>2070</v>
      </c>
      <c r="BD43" s="168" t="s">
        <v>2071</v>
      </c>
      <c r="BE43" s="525" t="s">
        <v>2072</v>
      </c>
      <c r="BF43" s="168" t="s">
        <v>2073</v>
      </c>
      <c r="BG43" s="525" t="s">
        <v>2074</v>
      </c>
      <c r="BH43" s="168" t="s">
        <v>2075</v>
      </c>
      <c r="BI43" s="525" t="s">
        <v>2076</v>
      </c>
      <c r="BJ43" s="168" t="s">
        <v>2077</v>
      </c>
      <c r="BK43" s="525" t="s">
        <v>2078</v>
      </c>
    </row>
    <row r="44" spans="1:64" ht="16" x14ac:dyDescent="0.2">
      <c r="A44" s="1">
        <v>1</v>
      </c>
      <c r="B44" s="1"/>
      <c r="C44" s="1" t="s">
        <v>1629</v>
      </c>
      <c r="D44" s="168" t="s">
        <v>362</v>
      </c>
      <c r="E44" s="99" t="s">
        <v>48</v>
      </c>
      <c r="F44" s="99" t="s">
        <v>17</v>
      </c>
      <c r="G44" s="99" t="s">
        <v>124</v>
      </c>
      <c r="H44" s="99">
        <v>1336217</v>
      </c>
      <c r="I44" s="100">
        <v>44011</v>
      </c>
      <c r="J44" s="102">
        <f t="shared" ref="J44:J48" ca="1" si="15">YEARFRAC(I44,TODAY())</f>
        <v>1.663888888888889</v>
      </c>
      <c r="K44" s="99">
        <f t="shared" ref="K44:K48" ca="1" si="16">_xlfn.DAYS(TODAY(),I44)</f>
        <v>609</v>
      </c>
      <c r="L44" s="99">
        <f t="shared" ref="L44:L48" ca="1" si="17">K44/30</f>
        <v>20.3</v>
      </c>
      <c r="M44" s="313" t="s">
        <v>14</v>
      </c>
      <c r="N44" s="17">
        <v>44270</v>
      </c>
      <c r="O44" s="17">
        <v>44368</v>
      </c>
      <c r="P44" s="1">
        <f t="shared" ref="P44:P74" si="18">_xlfn.DAYS(N44,I44)/30</f>
        <v>8.6333333333333329</v>
      </c>
      <c r="Q44" s="1">
        <f t="shared" ref="Q44:Q74" si="19">_xlfn.DAYS(O44,I44)/30</f>
        <v>11.9</v>
      </c>
      <c r="R44" s="1"/>
      <c r="S44" s="1"/>
      <c r="T44" s="570">
        <v>400</v>
      </c>
      <c r="U44" s="578">
        <v>274</v>
      </c>
      <c r="V44" s="530">
        <v>126</v>
      </c>
      <c r="W44" s="530">
        <v>291</v>
      </c>
      <c r="X44" s="530">
        <v>109</v>
      </c>
      <c r="Y44" s="530">
        <v>297</v>
      </c>
      <c r="Z44" s="530">
        <v>103</v>
      </c>
      <c r="AA44" s="530">
        <v>310</v>
      </c>
      <c r="AB44" s="530">
        <v>0</v>
      </c>
      <c r="AC44" s="530">
        <v>190</v>
      </c>
      <c r="AD44" s="530">
        <v>210</v>
      </c>
      <c r="AE44" s="530">
        <v>298</v>
      </c>
      <c r="AF44" s="530">
        <v>102</v>
      </c>
      <c r="AG44" s="530">
        <v>305</v>
      </c>
      <c r="AH44" s="530">
        <v>0</v>
      </c>
      <c r="AI44" s="530">
        <v>195</v>
      </c>
      <c r="AJ44" s="531">
        <v>205</v>
      </c>
      <c r="AK44" s="530">
        <v>262</v>
      </c>
      <c r="AL44" s="531">
        <v>128</v>
      </c>
      <c r="AM44" s="530">
        <v>287</v>
      </c>
      <c r="AN44" s="531">
        <v>113</v>
      </c>
      <c r="AO44" s="531"/>
      <c r="AP44" s="531"/>
      <c r="AQ44" s="531"/>
      <c r="AR44" s="531"/>
      <c r="AS44" s="531"/>
      <c r="AT44" s="531"/>
      <c r="AU44" s="531"/>
      <c r="AV44" s="531"/>
      <c r="AW44" s="531"/>
      <c r="AX44" s="580">
        <v>279</v>
      </c>
      <c r="AY44" s="580">
        <v>121</v>
      </c>
      <c r="AZ44" s="580">
        <v>255</v>
      </c>
      <c r="BA44" s="580">
        <v>145</v>
      </c>
      <c r="BB44" s="530">
        <v>289</v>
      </c>
      <c r="BC44" s="531">
        <v>111</v>
      </c>
      <c r="BD44" s="530">
        <v>283</v>
      </c>
      <c r="BE44" s="530">
        <v>117</v>
      </c>
      <c r="BF44" s="530">
        <v>279</v>
      </c>
      <c r="BG44" s="530">
        <v>121</v>
      </c>
      <c r="BH44" s="530">
        <v>277</v>
      </c>
      <c r="BI44" s="530">
        <v>123</v>
      </c>
      <c r="BJ44" s="530">
        <v>269</v>
      </c>
      <c r="BK44" s="530">
        <v>131</v>
      </c>
    </row>
    <row r="45" spans="1:64" ht="16" x14ac:dyDescent="0.2">
      <c r="A45" s="1">
        <v>2</v>
      </c>
      <c r="B45" s="1"/>
      <c r="C45" s="1" t="s">
        <v>1630</v>
      </c>
      <c r="D45" s="168" t="s">
        <v>362</v>
      </c>
      <c r="E45" s="99" t="s">
        <v>48</v>
      </c>
      <c r="F45" s="99" t="s">
        <v>17</v>
      </c>
      <c r="G45" s="99" t="s">
        <v>121</v>
      </c>
      <c r="H45" s="99">
        <v>1336217</v>
      </c>
      <c r="I45" s="100">
        <v>44011</v>
      </c>
      <c r="J45" s="102">
        <f t="shared" ca="1" si="15"/>
        <v>1.663888888888889</v>
      </c>
      <c r="K45" s="99">
        <f t="shared" ca="1" si="16"/>
        <v>609</v>
      </c>
      <c r="L45" s="99">
        <f t="shared" ca="1" si="17"/>
        <v>20.3</v>
      </c>
      <c r="M45" s="313" t="s">
        <v>14</v>
      </c>
      <c r="N45" s="17">
        <v>44270</v>
      </c>
      <c r="O45" s="17">
        <v>44368</v>
      </c>
      <c r="P45" s="1">
        <f t="shared" si="18"/>
        <v>8.6333333333333329</v>
      </c>
      <c r="Q45" s="1">
        <f t="shared" si="19"/>
        <v>11.9</v>
      </c>
      <c r="R45" s="1"/>
      <c r="S45" s="1"/>
      <c r="T45" s="571"/>
      <c r="U45" s="336"/>
      <c r="V45" s="336"/>
      <c r="W45" s="336"/>
      <c r="X45" s="336"/>
      <c r="Y45" s="336"/>
      <c r="Z45" s="336"/>
      <c r="AA45" s="336"/>
      <c r="AB45" s="336"/>
      <c r="AC45" s="336"/>
      <c r="AD45" s="336"/>
      <c r="AE45" s="336"/>
      <c r="AF45" s="336"/>
      <c r="AG45" s="336"/>
      <c r="AH45" s="336"/>
      <c r="AI45" s="336"/>
      <c r="AJ45" s="336"/>
      <c r="AK45" s="336"/>
      <c r="AL45" s="336"/>
      <c r="AM45" s="336"/>
      <c r="AN45" s="336"/>
      <c r="AO45" s="336"/>
      <c r="AP45" s="336"/>
      <c r="AQ45" s="336"/>
      <c r="AR45" s="336"/>
      <c r="AS45" s="336"/>
      <c r="AT45" s="336"/>
      <c r="AU45" s="336"/>
      <c r="AV45" s="336"/>
      <c r="AW45" s="336"/>
      <c r="AX45" s="336"/>
      <c r="AY45" s="336"/>
      <c r="AZ45" s="336"/>
      <c r="BA45" s="336"/>
      <c r="BB45" s="336"/>
      <c r="BC45" s="336"/>
      <c r="BD45" s="336"/>
      <c r="BE45" s="336"/>
      <c r="BF45" s="336"/>
      <c r="BG45" s="336"/>
      <c r="BH45" s="336"/>
      <c r="BI45" s="336"/>
      <c r="BJ45" s="336"/>
      <c r="BK45" s="336"/>
      <c r="BL45" s="168"/>
    </row>
    <row r="46" spans="1:64" ht="16" x14ac:dyDescent="0.2">
      <c r="A46" s="1">
        <v>3</v>
      </c>
      <c r="B46" s="1"/>
      <c r="C46" s="1" t="s">
        <v>1631</v>
      </c>
      <c r="D46" s="168" t="s">
        <v>362</v>
      </c>
      <c r="E46" s="99" t="s">
        <v>48</v>
      </c>
      <c r="F46" s="99" t="s">
        <v>17</v>
      </c>
      <c r="G46" s="99" t="s">
        <v>111</v>
      </c>
      <c r="H46" s="99">
        <v>1336217</v>
      </c>
      <c r="I46" s="100">
        <v>44011</v>
      </c>
      <c r="J46" s="102">
        <f t="shared" ca="1" si="15"/>
        <v>1.663888888888889</v>
      </c>
      <c r="K46" s="99">
        <f t="shared" ca="1" si="16"/>
        <v>609</v>
      </c>
      <c r="L46" s="99">
        <f t="shared" ca="1" si="17"/>
        <v>20.3</v>
      </c>
      <c r="M46" s="313" t="s">
        <v>14</v>
      </c>
      <c r="N46" s="17">
        <v>44270</v>
      </c>
      <c r="O46" s="17">
        <v>44368</v>
      </c>
      <c r="P46" s="1">
        <f t="shared" si="18"/>
        <v>8.6333333333333329</v>
      </c>
      <c r="Q46" s="1">
        <f t="shared" si="19"/>
        <v>11.9</v>
      </c>
      <c r="R46" s="1"/>
      <c r="S46" s="1"/>
      <c r="T46" s="571"/>
      <c r="U46" s="336"/>
      <c r="V46" s="336"/>
      <c r="W46" s="336"/>
      <c r="X46" s="336"/>
      <c r="Y46" s="336"/>
      <c r="Z46" s="336"/>
      <c r="AA46" s="336"/>
      <c r="AB46" s="336"/>
      <c r="AC46" s="336"/>
      <c r="AD46" s="336"/>
      <c r="AE46" s="336"/>
      <c r="AF46" s="336"/>
      <c r="AG46" s="336"/>
      <c r="AH46" s="336"/>
      <c r="AI46" s="336"/>
      <c r="AJ46" s="336"/>
      <c r="AK46" s="336"/>
      <c r="AL46" s="336"/>
      <c r="AM46" s="336"/>
      <c r="AN46" s="336"/>
      <c r="AO46" s="336"/>
      <c r="AP46" s="336"/>
      <c r="AQ46" s="336"/>
      <c r="AR46" s="336"/>
      <c r="AS46" s="336"/>
      <c r="AT46" s="336"/>
      <c r="AU46" s="336"/>
      <c r="AV46" s="336"/>
      <c r="AW46" s="336"/>
      <c r="AX46" s="336"/>
      <c r="AY46" s="336"/>
      <c r="AZ46" s="336"/>
      <c r="BA46" s="336"/>
      <c r="BB46" s="336"/>
      <c r="BC46" s="336"/>
      <c r="BD46" s="336"/>
      <c r="BE46" s="336"/>
      <c r="BF46" s="336"/>
      <c r="BG46" s="336"/>
      <c r="BH46" s="336"/>
      <c r="BI46" s="336"/>
      <c r="BJ46" s="336"/>
      <c r="BK46" s="336"/>
    </row>
    <row r="47" spans="1:64" ht="16" x14ac:dyDescent="0.2">
      <c r="A47" s="1">
        <v>4</v>
      </c>
      <c r="B47" s="1"/>
      <c r="C47" s="1" t="s">
        <v>1632</v>
      </c>
      <c r="D47" s="168" t="s">
        <v>362</v>
      </c>
      <c r="E47" s="99" t="s">
        <v>48</v>
      </c>
      <c r="F47" s="99" t="s">
        <v>17</v>
      </c>
      <c r="G47" s="99" t="s">
        <v>118</v>
      </c>
      <c r="H47" s="99">
        <v>1336217</v>
      </c>
      <c r="I47" s="100">
        <v>44011</v>
      </c>
      <c r="J47" s="102">
        <f t="shared" ca="1" si="15"/>
        <v>1.663888888888889</v>
      </c>
      <c r="K47" s="99">
        <f t="shared" ca="1" si="16"/>
        <v>609</v>
      </c>
      <c r="L47" s="99">
        <f t="shared" ca="1" si="17"/>
        <v>20.3</v>
      </c>
      <c r="M47" s="313" t="s">
        <v>14</v>
      </c>
      <c r="N47" s="17">
        <v>44270</v>
      </c>
      <c r="O47" s="17">
        <v>44368</v>
      </c>
      <c r="P47" s="1">
        <f t="shared" si="18"/>
        <v>8.6333333333333329</v>
      </c>
      <c r="Q47" s="1">
        <f t="shared" si="19"/>
        <v>11.9</v>
      </c>
      <c r="R47" s="1"/>
      <c r="S47" s="1"/>
      <c r="T47" s="571"/>
      <c r="U47" s="336"/>
      <c r="V47" s="336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336"/>
      <c r="AI47" s="336"/>
      <c r="AJ47" s="336"/>
      <c r="AK47" s="336"/>
      <c r="AL47" s="336"/>
      <c r="AM47" s="336"/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6"/>
      <c r="BC47" s="336"/>
      <c r="BD47" s="336"/>
      <c r="BE47" s="336"/>
      <c r="BF47" s="336"/>
      <c r="BG47" s="336"/>
      <c r="BH47" s="336"/>
      <c r="BI47" s="336"/>
      <c r="BJ47" s="336"/>
      <c r="BK47" s="336"/>
    </row>
    <row r="48" spans="1:64" ht="16" x14ac:dyDescent="0.2">
      <c r="A48" s="1">
        <v>5</v>
      </c>
      <c r="B48" s="1"/>
      <c r="C48" s="1" t="s">
        <v>1633</v>
      </c>
      <c r="D48" s="168" t="s">
        <v>362</v>
      </c>
      <c r="E48" s="99" t="s">
        <v>48</v>
      </c>
      <c r="F48" s="99" t="s">
        <v>17</v>
      </c>
      <c r="G48" s="99" t="s">
        <v>115</v>
      </c>
      <c r="H48" s="99">
        <v>1336217</v>
      </c>
      <c r="I48" s="100">
        <v>44011</v>
      </c>
      <c r="J48" s="102">
        <f t="shared" ca="1" si="15"/>
        <v>1.663888888888889</v>
      </c>
      <c r="K48" s="99">
        <f t="shared" ca="1" si="16"/>
        <v>609</v>
      </c>
      <c r="L48" s="99">
        <f t="shared" ca="1" si="17"/>
        <v>20.3</v>
      </c>
      <c r="M48" s="313" t="s">
        <v>14</v>
      </c>
      <c r="N48" s="17">
        <v>44270</v>
      </c>
      <c r="O48" s="17">
        <v>44368</v>
      </c>
      <c r="P48" s="1">
        <f t="shared" si="18"/>
        <v>8.6333333333333329</v>
      </c>
      <c r="Q48" s="1">
        <f t="shared" si="19"/>
        <v>11.9</v>
      </c>
      <c r="R48" s="1"/>
      <c r="S48" s="1"/>
      <c r="T48" s="571"/>
      <c r="U48" s="336"/>
      <c r="V48" s="336"/>
      <c r="W48" s="336"/>
      <c r="X48" s="336"/>
      <c r="Y48" s="336"/>
      <c r="Z48" s="336"/>
      <c r="AA48" s="336"/>
      <c r="AB48" s="336"/>
      <c r="AC48" s="336"/>
      <c r="AD48" s="336"/>
      <c r="AE48" s="336"/>
      <c r="AF48" s="336"/>
      <c r="AG48" s="336"/>
      <c r="AH48" s="336"/>
      <c r="AI48" s="336"/>
      <c r="AJ48" s="336"/>
      <c r="AK48" s="336"/>
      <c r="AL48" s="336"/>
      <c r="AM48" s="336"/>
      <c r="AN48" s="336"/>
      <c r="AO48" s="336"/>
      <c r="AP48" s="336"/>
      <c r="AQ48" s="336"/>
      <c r="AR48" s="336"/>
      <c r="AS48" s="336"/>
      <c r="AT48" s="336"/>
      <c r="AU48" s="336"/>
      <c r="AV48" s="336"/>
      <c r="AW48" s="336"/>
      <c r="AX48" s="336"/>
      <c r="AY48" s="336"/>
      <c r="AZ48" s="336"/>
      <c r="BA48" s="336"/>
      <c r="BB48" s="336"/>
      <c r="BC48" s="336"/>
      <c r="BD48" s="336"/>
      <c r="BE48" s="336"/>
      <c r="BF48" s="336"/>
      <c r="BG48" s="336"/>
      <c r="BH48" s="336"/>
      <c r="BI48" s="336"/>
      <c r="BJ48" s="336"/>
      <c r="BK48" s="336"/>
    </row>
    <row r="49" spans="1:63" ht="16" x14ac:dyDescent="0.2">
      <c r="A49" s="1">
        <v>6</v>
      </c>
      <c r="B49" s="1"/>
      <c r="C49" s="1" t="s">
        <v>1634</v>
      </c>
      <c r="D49" s="168" t="s">
        <v>373</v>
      </c>
      <c r="E49" s="99" t="s">
        <v>48</v>
      </c>
      <c r="F49" s="99" t="s">
        <v>15</v>
      </c>
      <c r="G49" s="99" t="s">
        <v>124</v>
      </c>
      <c r="H49" s="99">
        <v>1334231</v>
      </c>
      <c r="I49" s="100">
        <v>44011</v>
      </c>
      <c r="J49" s="102">
        <f ca="1">YEARFRAC(I49,TODAY())</f>
        <v>1.663888888888889</v>
      </c>
      <c r="K49" s="99">
        <f ca="1">_xlfn.DAYS(TODAY(),I49)</f>
        <v>609</v>
      </c>
      <c r="L49" s="99">
        <f ca="1">K49/30</f>
        <v>20.3</v>
      </c>
      <c r="M49" s="313" t="s">
        <v>14</v>
      </c>
      <c r="N49" s="17">
        <v>44270</v>
      </c>
      <c r="O49" s="17">
        <v>44368</v>
      </c>
      <c r="P49" s="1">
        <f t="shared" si="18"/>
        <v>8.6333333333333329</v>
      </c>
      <c r="Q49" s="1">
        <f t="shared" si="19"/>
        <v>11.9</v>
      </c>
      <c r="R49" s="1"/>
      <c r="S49" s="1"/>
      <c r="T49" s="570">
        <v>400</v>
      </c>
      <c r="U49" s="578">
        <v>339</v>
      </c>
      <c r="V49" s="530">
        <v>61</v>
      </c>
      <c r="W49" s="530">
        <v>354</v>
      </c>
      <c r="X49" s="530">
        <v>66</v>
      </c>
      <c r="Y49" s="530">
        <v>364</v>
      </c>
      <c r="Z49" s="530">
        <v>56</v>
      </c>
      <c r="AA49" s="530">
        <v>358</v>
      </c>
      <c r="AB49" s="530">
        <v>0</v>
      </c>
      <c r="AC49" s="530">
        <v>277</v>
      </c>
      <c r="AD49" s="530">
        <v>123</v>
      </c>
      <c r="AE49" s="530">
        <v>356</v>
      </c>
      <c r="AF49" s="530">
        <v>44</v>
      </c>
      <c r="AG49" s="530">
        <v>360</v>
      </c>
      <c r="AH49" s="530">
        <v>0</v>
      </c>
      <c r="AI49" s="530">
        <v>267</v>
      </c>
      <c r="AJ49" s="530">
        <v>133</v>
      </c>
      <c r="AK49" s="530">
        <v>312</v>
      </c>
      <c r="AL49" s="530">
        <v>78</v>
      </c>
      <c r="AM49" s="530">
        <v>364</v>
      </c>
      <c r="AN49" s="530">
        <v>36</v>
      </c>
      <c r="AO49" s="530"/>
      <c r="AP49" s="530"/>
      <c r="AQ49" s="530"/>
      <c r="AR49" s="530"/>
      <c r="AS49" s="530"/>
      <c r="AT49" s="530"/>
      <c r="AU49" s="530"/>
      <c r="AV49" s="530"/>
      <c r="AW49" s="530"/>
      <c r="AX49" s="530">
        <v>371</v>
      </c>
      <c r="AY49" s="530">
        <v>29</v>
      </c>
      <c r="AZ49" s="530">
        <v>367</v>
      </c>
      <c r="BA49" s="530">
        <v>33</v>
      </c>
      <c r="BB49" s="530">
        <v>366</v>
      </c>
      <c r="BC49" s="530">
        <v>34</v>
      </c>
      <c r="BD49" s="530">
        <v>369</v>
      </c>
      <c r="BE49" s="530">
        <v>31</v>
      </c>
      <c r="BF49" s="530">
        <v>371</v>
      </c>
      <c r="BG49" s="530">
        <v>29</v>
      </c>
      <c r="BH49" s="530">
        <v>367</v>
      </c>
      <c r="BI49" s="530">
        <v>33</v>
      </c>
      <c r="BJ49" s="530">
        <v>363</v>
      </c>
      <c r="BK49" s="530">
        <v>37</v>
      </c>
    </row>
    <row r="50" spans="1:63" ht="16" x14ac:dyDescent="0.2">
      <c r="A50" s="1">
        <v>7</v>
      </c>
      <c r="B50" s="1"/>
      <c r="C50" s="1" t="s">
        <v>1635</v>
      </c>
      <c r="D50" s="168" t="s">
        <v>373</v>
      </c>
      <c r="E50" s="99" t="s">
        <v>48</v>
      </c>
      <c r="F50" s="99" t="s">
        <v>15</v>
      </c>
      <c r="G50" s="99" t="s">
        <v>121</v>
      </c>
      <c r="H50" s="99">
        <v>1334231</v>
      </c>
      <c r="I50" s="100">
        <v>44011</v>
      </c>
      <c r="J50" s="102">
        <f ca="1">YEARFRAC(I50,TODAY())</f>
        <v>1.663888888888889</v>
      </c>
      <c r="K50" s="99">
        <f ca="1">_xlfn.DAYS(TODAY(),I50)</f>
        <v>609</v>
      </c>
      <c r="L50" s="99">
        <f ca="1">K50/30</f>
        <v>20.3</v>
      </c>
      <c r="M50" s="313" t="s">
        <v>14</v>
      </c>
      <c r="N50" s="17">
        <v>44270</v>
      </c>
      <c r="O50" s="17">
        <v>44368</v>
      </c>
      <c r="P50" s="1">
        <f t="shared" si="18"/>
        <v>8.6333333333333329</v>
      </c>
      <c r="Q50" s="1">
        <f t="shared" si="19"/>
        <v>11.9</v>
      </c>
      <c r="R50" s="1"/>
      <c r="S50" s="1"/>
      <c r="T50" s="571"/>
      <c r="U50" s="336"/>
      <c r="V50" s="336"/>
      <c r="W50" s="336"/>
      <c r="X50" s="336"/>
      <c r="Y50" s="336"/>
      <c r="Z50" s="336"/>
      <c r="AA50" s="336"/>
      <c r="AB50" s="336"/>
      <c r="AC50" s="336"/>
      <c r="AD50" s="336"/>
      <c r="AE50" s="336"/>
      <c r="AF50" s="336"/>
      <c r="AG50" s="336"/>
      <c r="AH50" s="336"/>
      <c r="AI50" s="336"/>
      <c r="AJ50" s="336"/>
      <c r="AK50" s="336"/>
      <c r="AL50" s="336"/>
      <c r="AM50" s="336"/>
      <c r="AN50" s="336"/>
      <c r="AO50" s="336"/>
      <c r="AP50" s="336"/>
      <c r="AQ50" s="336"/>
      <c r="AR50" s="336"/>
      <c r="AS50" s="336"/>
      <c r="AT50" s="336"/>
      <c r="AU50" s="336"/>
      <c r="AV50" s="336"/>
      <c r="AW50" s="336"/>
      <c r="AX50" s="336"/>
      <c r="AY50" s="336"/>
      <c r="AZ50" s="336"/>
      <c r="BA50" s="336"/>
      <c r="BB50" s="336"/>
      <c r="BC50" s="336"/>
      <c r="BD50" s="336"/>
      <c r="BE50" s="336"/>
      <c r="BF50" s="336"/>
      <c r="BG50" s="336"/>
      <c r="BH50" s="336"/>
      <c r="BI50" s="336"/>
      <c r="BJ50" s="336"/>
      <c r="BK50" s="336"/>
    </row>
    <row r="51" spans="1:63" ht="16" x14ac:dyDescent="0.2">
      <c r="A51" s="1">
        <v>8</v>
      </c>
      <c r="B51" s="1"/>
      <c r="C51" s="1" t="s">
        <v>1636</v>
      </c>
      <c r="D51" s="168" t="s">
        <v>378</v>
      </c>
      <c r="E51" s="105" t="s">
        <v>40</v>
      </c>
      <c r="F51" s="306" t="s">
        <v>15</v>
      </c>
      <c r="G51" s="105" t="s">
        <v>124</v>
      </c>
      <c r="H51" s="306">
        <v>1299767</v>
      </c>
      <c r="I51" s="307">
        <v>44002</v>
      </c>
      <c r="J51" s="308">
        <f t="shared" ref="J51:J74" ca="1" si="20">YEARFRAC(I51,TODAY())</f>
        <v>1.6888888888888889</v>
      </c>
      <c r="K51" s="103">
        <f t="shared" ref="K51:K74" ca="1" si="21">_xlfn.DAYS(TODAY(),I51)</f>
        <v>618</v>
      </c>
      <c r="L51" s="103">
        <f t="shared" ref="L51:L74" ca="1" si="22">K51/30</f>
        <v>20.6</v>
      </c>
      <c r="M51" s="313" t="s">
        <v>14</v>
      </c>
      <c r="N51" s="17">
        <v>44270</v>
      </c>
      <c r="O51" s="17">
        <v>44368</v>
      </c>
      <c r="P51" s="1">
        <f t="shared" si="18"/>
        <v>8.9333333333333336</v>
      </c>
      <c r="Q51" s="1">
        <f t="shared" si="19"/>
        <v>12.2</v>
      </c>
      <c r="R51" s="1"/>
      <c r="S51" s="1"/>
      <c r="T51" s="572">
        <v>400</v>
      </c>
      <c r="U51" s="579">
        <v>271</v>
      </c>
      <c r="V51" s="532">
        <v>129</v>
      </c>
      <c r="W51" s="532">
        <v>287</v>
      </c>
      <c r="X51" s="532">
        <v>113</v>
      </c>
      <c r="Y51" s="532">
        <v>265</v>
      </c>
      <c r="Z51" s="532">
        <v>35</v>
      </c>
      <c r="AA51" s="532">
        <v>255</v>
      </c>
      <c r="AB51" s="532">
        <v>0</v>
      </c>
      <c r="AC51" s="532">
        <v>104</v>
      </c>
      <c r="AD51" s="532">
        <v>296</v>
      </c>
      <c r="AE51" s="532">
        <v>289</v>
      </c>
      <c r="AF51" s="532">
        <v>111</v>
      </c>
      <c r="AG51" s="532">
        <v>288</v>
      </c>
      <c r="AH51" s="532">
        <v>0</v>
      </c>
      <c r="AI51" s="532">
        <v>119</v>
      </c>
      <c r="AJ51" s="532">
        <v>181</v>
      </c>
      <c r="AK51" s="532">
        <v>214</v>
      </c>
      <c r="AL51" s="532">
        <v>176</v>
      </c>
      <c r="AM51" s="532">
        <v>274</v>
      </c>
      <c r="AN51" s="532">
        <v>26</v>
      </c>
      <c r="AO51" s="532"/>
      <c r="AP51" s="532"/>
      <c r="AQ51" s="532"/>
      <c r="AR51" s="532"/>
      <c r="AS51" s="532"/>
      <c r="AT51" s="532"/>
      <c r="AU51" s="532"/>
      <c r="AV51" s="532"/>
      <c r="AW51" s="532"/>
      <c r="AX51" s="532">
        <v>288</v>
      </c>
      <c r="AY51" s="532">
        <v>12</v>
      </c>
      <c r="AZ51" s="532">
        <v>285</v>
      </c>
      <c r="BA51" s="532">
        <v>115</v>
      </c>
      <c r="BB51" s="532">
        <v>279</v>
      </c>
      <c r="BC51" s="532">
        <v>121</v>
      </c>
      <c r="BD51" s="532">
        <v>265</v>
      </c>
      <c r="BE51" s="532">
        <v>135</v>
      </c>
      <c r="BF51" s="532">
        <v>267</v>
      </c>
      <c r="BG51" s="532">
        <v>133</v>
      </c>
      <c r="BH51" s="532">
        <v>281</v>
      </c>
      <c r="BI51" s="532">
        <v>119</v>
      </c>
      <c r="BJ51" s="532">
        <v>274</v>
      </c>
      <c r="BK51" s="532">
        <v>126</v>
      </c>
    </row>
    <row r="52" spans="1:63" ht="16" x14ac:dyDescent="0.2">
      <c r="A52" s="1">
        <v>9</v>
      </c>
      <c r="B52" s="1"/>
      <c r="C52" s="1" t="s">
        <v>1637</v>
      </c>
      <c r="D52" s="168" t="s">
        <v>378</v>
      </c>
      <c r="E52" s="105" t="s">
        <v>40</v>
      </c>
      <c r="F52" s="306" t="s">
        <v>15</v>
      </c>
      <c r="G52" s="105" t="s">
        <v>121</v>
      </c>
      <c r="H52" s="306">
        <v>1299767</v>
      </c>
      <c r="I52" s="307">
        <v>44002</v>
      </c>
      <c r="J52" s="308">
        <f t="shared" ca="1" si="20"/>
        <v>1.6888888888888889</v>
      </c>
      <c r="K52" s="103">
        <f t="shared" ca="1" si="21"/>
        <v>618</v>
      </c>
      <c r="L52" s="103">
        <f t="shared" ca="1" si="22"/>
        <v>20.6</v>
      </c>
      <c r="M52" s="313" t="s">
        <v>14</v>
      </c>
      <c r="N52" s="17">
        <v>44270</v>
      </c>
      <c r="O52" s="17">
        <v>44368</v>
      </c>
      <c r="P52" s="1">
        <f t="shared" si="18"/>
        <v>8.9333333333333336</v>
      </c>
      <c r="Q52" s="1">
        <f t="shared" si="19"/>
        <v>12.2</v>
      </c>
      <c r="R52" s="1"/>
      <c r="S52" s="1"/>
      <c r="T52" s="573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 ht="16" x14ac:dyDescent="0.2">
      <c r="A53" s="1">
        <v>10</v>
      </c>
      <c r="B53" s="1"/>
      <c r="C53" s="1" t="s">
        <v>1638</v>
      </c>
      <c r="D53" s="168" t="s">
        <v>378</v>
      </c>
      <c r="E53" s="105" t="s">
        <v>40</v>
      </c>
      <c r="F53" s="306" t="s">
        <v>15</v>
      </c>
      <c r="G53" s="105" t="s">
        <v>111</v>
      </c>
      <c r="H53" s="306">
        <v>1299767</v>
      </c>
      <c r="I53" s="307">
        <v>44002</v>
      </c>
      <c r="J53" s="308">
        <f t="shared" ca="1" si="20"/>
        <v>1.6888888888888889</v>
      </c>
      <c r="K53" s="103">
        <f t="shared" ca="1" si="21"/>
        <v>618</v>
      </c>
      <c r="L53" s="103">
        <f t="shared" ca="1" si="22"/>
        <v>20.6</v>
      </c>
      <c r="M53" s="313" t="s">
        <v>14</v>
      </c>
      <c r="N53" s="17">
        <v>44270</v>
      </c>
      <c r="O53" s="17">
        <v>44368</v>
      </c>
      <c r="P53" s="1">
        <f t="shared" si="18"/>
        <v>8.9333333333333336</v>
      </c>
      <c r="Q53" s="1">
        <f t="shared" si="19"/>
        <v>12.2</v>
      </c>
      <c r="R53" s="1"/>
      <c r="S53" s="1"/>
      <c r="T53" s="573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 ht="16" x14ac:dyDescent="0.2">
      <c r="A54" s="1">
        <v>11</v>
      </c>
      <c r="B54" s="1"/>
      <c r="C54" s="1" t="s">
        <v>1639</v>
      </c>
      <c r="D54" s="168" t="s">
        <v>378</v>
      </c>
      <c r="E54" s="105" t="s">
        <v>40</v>
      </c>
      <c r="F54" s="306" t="s">
        <v>15</v>
      </c>
      <c r="G54" s="105" t="s">
        <v>118</v>
      </c>
      <c r="H54" s="306">
        <v>1299767</v>
      </c>
      <c r="I54" s="307">
        <v>44002</v>
      </c>
      <c r="J54" s="308">
        <f t="shared" ca="1" si="20"/>
        <v>1.6888888888888889</v>
      </c>
      <c r="K54" s="103">
        <f t="shared" ca="1" si="21"/>
        <v>618</v>
      </c>
      <c r="L54" s="103">
        <f t="shared" ca="1" si="22"/>
        <v>20.6</v>
      </c>
      <c r="M54" s="313" t="s">
        <v>14</v>
      </c>
      <c r="N54" s="17">
        <v>44270</v>
      </c>
      <c r="O54" s="17">
        <v>44368</v>
      </c>
      <c r="P54" s="1">
        <f t="shared" si="18"/>
        <v>8.9333333333333336</v>
      </c>
      <c r="Q54" s="1">
        <f t="shared" si="19"/>
        <v>12.2</v>
      </c>
      <c r="R54" s="1"/>
      <c r="S54" s="1"/>
      <c r="T54" s="573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 ht="16" x14ac:dyDescent="0.2">
      <c r="A55" s="1">
        <v>12</v>
      </c>
      <c r="B55" s="1"/>
      <c r="C55" s="1" t="s">
        <v>1640</v>
      </c>
      <c r="D55" s="168" t="s">
        <v>378</v>
      </c>
      <c r="E55" s="105" t="s">
        <v>40</v>
      </c>
      <c r="F55" s="306" t="s">
        <v>15</v>
      </c>
      <c r="G55" s="105" t="s">
        <v>115</v>
      </c>
      <c r="H55" s="306">
        <v>1299767</v>
      </c>
      <c r="I55" s="307">
        <v>44002</v>
      </c>
      <c r="J55" s="308">
        <f t="shared" ca="1" si="20"/>
        <v>1.6888888888888889</v>
      </c>
      <c r="K55" s="103">
        <f t="shared" ca="1" si="21"/>
        <v>618</v>
      </c>
      <c r="L55" s="103">
        <f t="shared" ca="1" si="22"/>
        <v>20.6</v>
      </c>
      <c r="M55" s="313" t="s">
        <v>14</v>
      </c>
      <c r="N55" s="17">
        <v>44270</v>
      </c>
      <c r="O55" s="17">
        <v>44368</v>
      </c>
      <c r="P55" s="1">
        <f t="shared" si="18"/>
        <v>8.9333333333333336</v>
      </c>
      <c r="Q55" s="1">
        <f t="shared" si="19"/>
        <v>12.2</v>
      </c>
      <c r="R55" s="1"/>
      <c r="S55" s="1"/>
      <c r="T55" s="573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 ht="16" x14ac:dyDescent="0.2">
      <c r="A56" s="1">
        <v>13</v>
      </c>
      <c r="B56" s="1"/>
      <c r="C56" s="1" t="s">
        <v>1641</v>
      </c>
      <c r="D56" s="168" t="s">
        <v>389</v>
      </c>
      <c r="E56" s="105" t="s">
        <v>40</v>
      </c>
      <c r="F56" s="306" t="s">
        <v>17</v>
      </c>
      <c r="G56" s="105" t="s">
        <v>124</v>
      </c>
      <c r="H56" s="306">
        <v>1336228</v>
      </c>
      <c r="I56" s="307">
        <v>44002</v>
      </c>
      <c r="J56" s="308">
        <f t="shared" ca="1" si="20"/>
        <v>1.6888888888888889</v>
      </c>
      <c r="K56" s="103">
        <f t="shared" ca="1" si="21"/>
        <v>618</v>
      </c>
      <c r="L56" s="103">
        <f t="shared" ca="1" si="22"/>
        <v>20.6</v>
      </c>
      <c r="M56" s="313" t="s">
        <v>14</v>
      </c>
      <c r="N56" s="17">
        <v>44270</v>
      </c>
      <c r="O56" s="17">
        <v>44368</v>
      </c>
      <c r="P56" s="1">
        <f t="shared" si="18"/>
        <v>8.9333333333333336</v>
      </c>
      <c r="Q56" s="1">
        <f t="shared" si="19"/>
        <v>12.2</v>
      </c>
      <c r="R56" s="1"/>
      <c r="S56" s="1"/>
      <c r="T56" s="572">
        <v>400</v>
      </c>
      <c r="U56" s="579">
        <v>277</v>
      </c>
      <c r="V56" s="532">
        <v>113</v>
      </c>
      <c r="W56" s="532">
        <v>288</v>
      </c>
      <c r="X56" s="532">
        <v>112</v>
      </c>
      <c r="Y56" s="532">
        <v>276</v>
      </c>
      <c r="Z56" s="532">
        <v>124</v>
      </c>
      <c r="AA56" s="532">
        <v>265</v>
      </c>
      <c r="AB56" s="532">
        <v>0</v>
      </c>
      <c r="AC56" s="532">
        <v>90</v>
      </c>
      <c r="AD56" s="532">
        <v>310</v>
      </c>
      <c r="AE56" s="532">
        <v>269</v>
      </c>
      <c r="AF56" s="532">
        <v>131</v>
      </c>
      <c r="AG56" s="532">
        <v>270</v>
      </c>
      <c r="AH56" s="532">
        <v>0</v>
      </c>
      <c r="AI56" s="532">
        <v>108</v>
      </c>
      <c r="AJ56" s="532">
        <v>192</v>
      </c>
      <c r="AK56" s="532">
        <v>202</v>
      </c>
      <c r="AL56" s="532">
        <v>198</v>
      </c>
      <c r="AM56" s="532">
        <v>250</v>
      </c>
      <c r="AN56" s="532">
        <v>150</v>
      </c>
      <c r="AO56" s="532"/>
      <c r="AP56" s="532"/>
      <c r="AQ56" s="532"/>
      <c r="AR56" s="532"/>
      <c r="AS56" s="532"/>
      <c r="AT56" s="532"/>
      <c r="AU56" s="532"/>
      <c r="AV56" s="532"/>
      <c r="AW56" s="532"/>
      <c r="AX56" s="532">
        <v>261</v>
      </c>
      <c r="AY56" s="532">
        <v>139</v>
      </c>
      <c r="AZ56" s="532">
        <v>267</v>
      </c>
      <c r="BA56" s="532">
        <v>133</v>
      </c>
      <c r="BB56" s="532">
        <v>275</v>
      </c>
      <c r="BC56" s="532">
        <v>125</v>
      </c>
      <c r="BD56" s="532">
        <v>280</v>
      </c>
      <c r="BE56" s="532">
        <v>120</v>
      </c>
      <c r="BF56" s="532">
        <v>277</v>
      </c>
      <c r="BG56" s="532">
        <v>123</v>
      </c>
      <c r="BH56" s="532">
        <v>276</v>
      </c>
      <c r="BI56" s="532">
        <v>124</v>
      </c>
      <c r="BJ56" s="532">
        <v>271</v>
      </c>
      <c r="BK56" s="532">
        <v>129</v>
      </c>
    </row>
    <row r="57" spans="1:63" ht="16" x14ac:dyDescent="0.2">
      <c r="A57" s="1">
        <v>14</v>
      </c>
      <c r="B57" s="1"/>
      <c r="C57" s="1" t="s">
        <v>1642</v>
      </c>
      <c r="D57" s="168" t="s">
        <v>389</v>
      </c>
      <c r="E57" s="105" t="s">
        <v>40</v>
      </c>
      <c r="F57" s="306" t="s">
        <v>17</v>
      </c>
      <c r="G57" s="105" t="s">
        <v>121</v>
      </c>
      <c r="H57" s="306">
        <v>1336228</v>
      </c>
      <c r="I57" s="307">
        <v>44002</v>
      </c>
      <c r="J57" s="308">
        <f t="shared" ca="1" si="20"/>
        <v>1.6888888888888889</v>
      </c>
      <c r="K57" s="103">
        <f t="shared" ca="1" si="21"/>
        <v>618</v>
      </c>
      <c r="L57" s="103">
        <f t="shared" ca="1" si="22"/>
        <v>20.6</v>
      </c>
      <c r="M57" s="313" t="s">
        <v>14</v>
      </c>
      <c r="N57" s="17">
        <v>44270</v>
      </c>
      <c r="O57" s="17">
        <v>44368</v>
      </c>
      <c r="P57" s="1">
        <f t="shared" si="18"/>
        <v>8.9333333333333336</v>
      </c>
      <c r="Q57" s="1">
        <f t="shared" si="19"/>
        <v>12.2</v>
      </c>
      <c r="R57" s="1"/>
      <c r="S57" s="1"/>
      <c r="T57" s="574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</row>
    <row r="58" spans="1:63" ht="16" x14ac:dyDescent="0.2">
      <c r="A58" s="1">
        <v>15</v>
      </c>
      <c r="B58" s="1"/>
      <c r="C58" s="1" t="s">
        <v>1643</v>
      </c>
      <c r="D58" s="168" t="s">
        <v>389</v>
      </c>
      <c r="E58" s="105" t="s">
        <v>40</v>
      </c>
      <c r="F58" s="306" t="s">
        <v>17</v>
      </c>
      <c r="G58" s="105" t="s">
        <v>111</v>
      </c>
      <c r="H58" s="306">
        <v>1336228</v>
      </c>
      <c r="I58" s="307">
        <v>44002</v>
      </c>
      <c r="J58" s="308">
        <f t="shared" ca="1" si="20"/>
        <v>1.6888888888888889</v>
      </c>
      <c r="K58" s="103">
        <f t="shared" ca="1" si="21"/>
        <v>618</v>
      </c>
      <c r="L58" s="103">
        <f t="shared" ca="1" si="22"/>
        <v>20.6</v>
      </c>
      <c r="M58" s="313" t="s">
        <v>14</v>
      </c>
      <c r="N58" s="17">
        <v>44270</v>
      </c>
      <c r="O58" s="17">
        <v>44368</v>
      </c>
      <c r="P58" s="1">
        <f t="shared" si="18"/>
        <v>8.9333333333333336</v>
      </c>
      <c r="Q58" s="1">
        <f t="shared" si="19"/>
        <v>12.2</v>
      </c>
      <c r="R58" s="1"/>
      <c r="S58" s="1"/>
      <c r="T58" s="574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</row>
    <row r="59" spans="1:63" ht="16" x14ac:dyDescent="0.2">
      <c r="A59" s="1">
        <v>16</v>
      </c>
      <c r="B59" s="1"/>
      <c r="C59" s="1" t="s">
        <v>1644</v>
      </c>
      <c r="D59" s="168" t="s">
        <v>389</v>
      </c>
      <c r="E59" s="105" t="s">
        <v>40</v>
      </c>
      <c r="F59" s="306" t="s">
        <v>17</v>
      </c>
      <c r="G59" s="105" t="s">
        <v>118</v>
      </c>
      <c r="H59" s="306">
        <v>1336228</v>
      </c>
      <c r="I59" s="307">
        <v>44002</v>
      </c>
      <c r="J59" s="308">
        <f t="shared" ca="1" si="20"/>
        <v>1.6888888888888889</v>
      </c>
      <c r="K59" s="103">
        <f t="shared" ca="1" si="21"/>
        <v>618</v>
      </c>
      <c r="L59" s="103">
        <f t="shared" ca="1" si="22"/>
        <v>20.6</v>
      </c>
      <c r="M59" s="313" t="s">
        <v>14</v>
      </c>
      <c r="N59" s="17">
        <v>44270</v>
      </c>
      <c r="O59" s="17">
        <v>44368</v>
      </c>
      <c r="P59" s="1">
        <f t="shared" si="18"/>
        <v>8.9333333333333336</v>
      </c>
      <c r="Q59" s="1">
        <f t="shared" si="19"/>
        <v>12.2</v>
      </c>
      <c r="R59" s="1"/>
      <c r="S59" s="1"/>
      <c r="T59" s="574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</row>
    <row r="60" spans="1:63" ht="16" x14ac:dyDescent="0.2">
      <c r="A60" s="1">
        <v>31</v>
      </c>
      <c r="B60" s="1"/>
      <c r="C60" s="1" t="s">
        <v>2079</v>
      </c>
      <c r="D60" s="168" t="s">
        <v>389</v>
      </c>
      <c r="E60" s="105" t="s">
        <v>40</v>
      </c>
      <c r="F60" s="306" t="s">
        <v>17</v>
      </c>
      <c r="G60" s="105" t="s">
        <v>208</v>
      </c>
      <c r="H60" s="306">
        <v>1336228</v>
      </c>
      <c r="I60" s="307">
        <v>44002</v>
      </c>
      <c r="J60" s="308">
        <f t="shared" ca="1" si="20"/>
        <v>1.6888888888888889</v>
      </c>
      <c r="K60" s="103">
        <f t="shared" ca="1" si="21"/>
        <v>618</v>
      </c>
      <c r="L60" s="103">
        <f t="shared" ca="1" si="22"/>
        <v>20.6</v>
      </c>
      <c r="M60" s="527" t="s">
        <v>14</v>
      </c>
      <c r="N60" s="17">
        <v>44270</v>
      </c>
      <c r="O60" s="17">
        <v>44368</v>
      </c>
      <c r="P60" s="528">
        <f t="shared" si="18"/>
        <v>8.9333333333333336</v>
      </c>
      <c r="Q60" s="528">
        <f t="shared" si="19"/>
        <v>12.2</v>
      </c>
      <c r="R60" s="528"/>
      <c r="S60" s="528"/>
      <c r="T60" s="575"/>
      <c r="U60" s="529"/>
      <c r="V60" s="529"/>
      <c r="W60" s="529"/>
      <c r="X60" s="529"/>
      <c r="Y60" s="529"/>
      <c r="Z60" s="529"/>
      <c r="AA60" s="529"/>
      <c r="AB60" s="529"/>
      <c r="AC60" s="529"/>
      <c r="AD60" s="529"/>
      <c r="AE60" s="529"/>
      <c r="AF60" s="529"/>
      <c r="AG60" s="529"/>
      <c r="AH60" s="529"/>
      <c r="AI60" s="529"/>
      <c r="AJ60" s="529"/>
      <c r="AK60" s="529"/>
      <c r="AL60" s="529"/>
      <c r="AM60" s="529"/>
      <c r="AN60" s="529"/>
      <c r="AO60" s="529"/>
      <c r="AP60" s="529"/>
      <c r="AQ60" s="529"/>
      <c r="AR60" s="529"/>
      <c r="AS60" s="529"/>
      <c r="AT60" s="529"/>
      <c r="AU60" s="529"/>
      <c r="AV60" s="529"/>
      <c r="AW60" s="529"/>
      <c r="AX60" s="529"/>
      <c r="AY60" s="529"/>
      <c r="AZ60" s="529"/>
      <c r="BA60" s="529"/>
      <c r="BB60" s="529"/>
      <c r="BC60" s="529"/>
      <c r="BD60" s="529"/>
      <c r="BE60" s="529"/>
      <c r="BF60" s="195"/>
      <c r="BG60" s="195"/>
      <c r="BH60" s="195"/>
      <c r="BI60" s="195"/>
      <c r="BJ60" s="195"/>
      <c r="BK60" s="195"/>
    </row>
    <row r="61" spans="1:63" ht="16" x14ac:dyDescent="0.2">
      <c r="A61" s="1">
        <v>17</v>
      </c>
      <c r="B61" s="1"/>
      <c r="C61" s="1" t="s">
        <v>1645</v>
      </c>
      <c r="D61" s="168" t="s">
        <v>400</v>
      </c>
      <c r="E61" s="354" t="s">
        <v>40</v>
      </c>
      <c r="F61" s="355" t="s">
        <v>17</v>
      </c>
      <c r="G61" s="354" t="s">
        <v>124</v>
      </c>
      <c r="H61" s="355">
        <v>1343435</v>
      </c>
      <c r="I61" s="356">
        <v>43998</v>
      </c>
      <c r="J61" s="357">
        <f t="shared" ca="1" si="20"/>
        <v>1.7</v>
      </c>
      <c r="K61" s="358">
        <f t="shared" ca="1" si="21"/>
        <v>622</v>
      </c>
      <c r="L61" s="358">
        <f t="shared" ca="1" si="22"/>
        <v>20.733333333333334</v>
      </c>
      <c r="M61" s="319" t="s">
        <v>183</v>
      </c>
      <c r="N61" s="359">
        <v>44270</v>
      </c>
      <c r="O61" s="359">
        <v>44368</v>
      </c>
      <c r="P61" s="1">
        <f t="shared" si="18"/>
        <v>9.0666666666666664</v>
      </c>
      <c r="Q61" s="1">
        <f t="shared" si="19"/>
        <v>12.333333333333334</v>
      </c>
      <c r="R61" s="1"/>
      <c r="S61" s="1"/>
      <c r="T61" s="576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327"/>
      <c r="AM61" s="327"/>
      <c r="AN61" s="327"/>
      <c r="AO61" s="327"/>
      <c r="AP61" s="327"/>
      <c r="AQ61" s="327"/>
      <c r="AR61" s="327"/>
      <c r="AS61" s="327"/>
      <c r="AT61" s="327"/>
      <c r="AU61" s="327"/>
      <c r="AV61" s="327"/>
      <c r="AW61" s="327"/>
      <c r="AX61" s="327"/>
      <c r="AY61" s="327"/>
      <c r="AZ61" s="327"/>
      <c r="BA61" s="327"/>
      <c r="BB61" s="327"/>
      <c r="BC61" s="327"/>
      <c r="BD61" s="327"/>
      <c r="BE61" s="327"/>
      <c r="BF61" s="618"/>
      <c r="BG61" s="618"/>
      <c r="BH61" s="618"/>
      <c r="BI61" s="618"/>
      <c r="BJ61" s="618"/>
      <c r="BK61" s="618"/>
    </row>
    <row r="62" spans="1:63" ht="16" x14ac:dyDescent="0.2">
      <c r="A62" s="1">
        <v>18</v>
      </c>
      <c r="B62" s="1"/>
      <c r="C62" s="1" t="s">
        <v>1646</v>
      </c>
      <c r="D62" s="168" t="s">
        <v>400</v>
      </c>
      <c r="E62" s="105" t="s">
        <v>40</v>
      </c>
      <c r="F62" s="306" t="s">
        <v>17</v>
      </c>
      <c r="G62" s="105" t="s">
        <v>121</v>
      </c>
      <c r="H62" s="306">
        <v>1343435</v>
      </c>
      <c r="I62" s="307">
        <v>43998</v>
      </c>
      <c r="J62" s="308">
        <f t="shared" ca="1" si="20"/>
        <v>1.7</v>
      </c>
      <c r="K62" s="103">
        <f t="shared" ca="1" si="21"/>
        <v>622</v>
      </c>
      <c r="L62" s="103">
        <f t="shared" ca="1" si="22"/>
        <v>20.733333333333334</v>
      </c>
      <c r="M62" s="319" t="s">
        <v>183</v>
      </c>
      <c r="N62" s="17">
        <v>44270</v>
      </c>
      <c r="O62" s="17">
        <v>44368</v>
      </c>
      <c r="P62" s="1">
        <f t="shared" si="18"/>
        <v>9.0666666666666664</v>
      </c>
      <c r="Q62" s="1">
        <f t="shared" si="19"/>
        <v>12.333333333333334</v>
      </c>
      <c r="R62" s="1"/>
      <c r="S62" s="1"/>
      <c r="T62" s="576"/>
      <c r="U62" s="327"/>
      <c r="V62" s="327"/>
      <c r="W62" s="327"/>
      <c r="X62" s="327"/>
      <c r="Y62" s="327"/>
      <c r="Z62" s="327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327"/>
      <c r="AM62" s="327"/>
      <c r="AN62" s="327"/>
      <c r="AO62" s="327"/>
      <c r="AP62" s="327"/>
      <c r="AQ62" s="327"/>
      <c r="AR62" s="327"/>
      <c r="AS62" s="327"/>
      <c r="AT62" s="327"/>
      <c r="AU62" s="327"/>
      <c r="AV62" s="327"/>
      <c r="AW62" s="327"/>
      <c r="AX62" s="327"/>
      <c r="AY62" s="327"/>
      <c r="AZ62" s="327"/>
      <c r="BA62" s="327"/>
      <c r="BB62" s="327"/>
      <c r="BC62" s="327"/>
      <c r="BD62" s="327"/>
      <c r="BE62" s="327"/>
      <c r="BF62" s="327"/>
      <c r="BG62" s="327"/>
      <c r="BH62" s="327"/>
      <c r="BI62" s="327"/>
      <c r="BJ62" s="327"/>
      <c r="BK62" s="327"/>
    </row>
    <row r="63" spans="1:63" ht="16" x14ac:dyDescent="0.2">
      <c r="A63" s="1">
        <v>19</v>
      </c>
      <c r="B63" s="1"/>
      <c r="C63" s="1" t="s">
        <v>1647</v>
      </c>
      <c r="D63" s="168" t="s">
        <v>400</v>
      </c>
      <c r="E63" s="105" t="s">
        <v>40</v>
      </c>
      <c r="F63" s="306" t="s">
        <v>17</v>
      </c>
      <c r="G63" s="105" t="s">
        <v>208</v>
      </c>
      <c r="H63" s="306">
        <v>1343435</v>
      </c>
      <c r="I63" s="307">
        <v>43998</v>
      </c>
      <c r="J63" s="308">
        <f t="shared" ca="1" si="20"/>
        <v>1.7</v>
      </c>
      <c r="K63" s="103">
        <f t="shared" ca="1" si="21"/>
        <v>622</v>
      </c>
      <c r="L63" s="103">
        <f t="shared" ca="1" si="22"/>
        <v>20.733333333333334</v>
      </c>
      <c r="M63" s="319" t="s">
        <v>183</v>
      </c>
      <c r="N63" s="17">
        <v>44270</v>
      </c>
      <c r="O63" s="17">
        <v>44368</v>
      </c>
      <c r="P63" s="1">
        <f t="shared" si="18"/>
        <v>9.0666666666666664</v>
      </c>
      <c r="Q63" s="1">
        <f t="shared" si="19"/>
        <v>12.333333333333334</v>
      </c>
      <c r="R63" s="1"/>
      <c r="S63" s="1"/>
      <c r="T63" s="576"/>
      <c r="U63" s="327"/>
      <c r="V63" s="327"/>
      <c r="W63" s="327"/>
      <c r="X63" s="327"/>
      <c r="Y63" s="327"/>
      <c r="Z63" s="327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327"/>
      <c r="AM63" s="327"/>
      <c r="AN63" s="327"/>
      <c r="AO63" s="327"/>
      <c r="AP63" s="327"/>
      <c r="AQ63" s="327"/>
      <c r="AR63" s="327"/>
      <c r="AS63" s="327"/>
      <c r="AT63" s="327"/>
      <c r="AU63" s="327"/>
      <c r="AV63" s="327"/>
      <c r="AW63" s="327"/>
      <c r="AX63" s="327"/>
      <c r="AY63" s="327"/>
      <c r="AZ63" s="327"/>
      <c r="BA63" s="327"/>
      <c r="BB63" s="327"/>
      <c r="BC63" s="327"/>
      <c r="BD63" s="327"/>
      <c r="BE63" s="327"/>
      <c r="BF63" s="327"/>
      <c r="BG63" s="327"/>
      <c r="BH63" s="327"/>
      <c r="BI63" s="327"/>
      <c r="BJ63" s="327"/>
      <c r="BK63" s="327"/>
    </row>
    <row r="64" spans="1:63" ht="16" x14ac:dyDescent="0.2">
      <c r="A64" s="1">
        <v>20</v>
      </c>
      <c r="B64" s="1"/>
      <c r="C64" s="1" t="s">
        <v>1648</v>
      </c>
      <c r="D64" s="168" t="s">
        <v>400</v>
      </c>
      <c r="E64" s="105" t="s">
        <v>40</v>
      </c>
      <c r="F64" s="306" t="s">
        <v>17</v>
      </c>
      <c r="G64" s="105" t="s">
        <v>115</v>
      </c>
      <c r="H64" s="306">
        <v>1343435</v>
      </c>
      <c r="I64" s="307">
        <v>43998</v>
      </c>
      <c r="J64" s="308">
        <f t="shared" ca="1" si="20"/>
        <v>1.7</v>
      </c>
      <c r="K64" s="103">
        <f t="shared" ca="1" si="21"/>
        <v>622</v>
      </c>
      <c r="L64" s="103">
        <f t="shared" ca="1" si="22"/>
        <v>20.733333333333334</v>
      </c>
      <c r="M64" s="319" t="s">
        <v>183</v>
      </c>
      <c r="N64" s="17">
        <v>44270</v>
      </c>
      <c r="O64" s="17">
        <v>44368</v>
      </c>
      <c r="P64" s="1">
        <f t="shared" si="18"/>
        <v>9.0666666666666664</v>
      </c>
      <c r="Q64" s="1">
        <f t="shared" si="19"/>
        <v>12.333333333333334</v>
      </c>
      <c r="R64" s="1"/>
      <c r="S64" s="1"/>
      <c r="T64" s="576"/>
      <c r="U64" s="327"/>
      <c r="V64" s="327"/>
      <c r="W64" s="327"/>
      <c r="X64" s="327"/>
      <c r="Y64" s="327"/>
      <c r="Z64" s="327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7"/>
      <c r="AX64" s="327"/>
      <c r="AY64" s="327"/>
      <c r="AZ64" s="327"/>
      <c r="BA64" s="327"/>
      <c r="BB64" s="327"/>
      <c r="BC64" s="327"/>
      <c r="BD64" s="327"/>
      <c r="BE64" s="327"/>
      <c r="BF64" s="327"/>
      <c r="BG64" s="327"/>
      <c r="BH64" s="327"/>
      <c r="BI64" s="327"/>
      <c r="BJ64" s="327"/>
      <c r="BK64" s="327"/>
    </row>
    <row r="65" spans="1:63" ht="16" x14ac:dyDescent="0.2">
      <c r="A65" s="1">
        <v>21</v>
      </c>
      <c r="B65" s="1"/>
      <c r="C65" s="1" t="s">
        <v>1649</v>
      </c>
      <c r="D65" s="168" t="s">
        <v>400</v>
      </c>
      <c r="E65" s="105" t="s">
        <v>40</v>
      </c>
      <c r="F65" s="306" t="s">
        <v>17</v>
      </c>
      <c r="G65" s="105" t="s">
        <v>221</v>
      </c>
      <c r="H65" s="306">
        <v>1343435</v>
      </c>
      <c r="I65" s="307">
        <v>43998</v>
      </c>
      <c r="J65" s="308">
        <f t="shared" ca="1" si="20"/>
        <v>1.7</v>
      </c>
      <c r="K65" s="103">
        <f t="shared" ca="1" si="21"/>
        <v>622</v>
      </c>
      <c r="L65" s="103">
        <f t="shared" ca="1" si="22"/>
        <v>20.733333333333334</v>
      </c>
      <c r="M65" s="319" t="s">
        <v>183</v>
      </c>
      <c r="N65" s="17">
        <v>44270</v>
      </c>
      <c r="O65" s="17">
        <v>44368</v>
      </c>
      <c r="P65" s="1">
        <f t="shared" si="18"/>
        <v>9.0666666666666664</v>
      </c>
      <c r="Q65" s="1">
        <f t="shared" si="19"/>
        <v>12.333333333333334</v>
      </c>
      <c r="R65" s="1"/>
      <c r="S65" s="1"/>
      <c r="T65" s="576"/>
      <c r="U65" s="327"/>
      <c r="V65" s="327"/>
      <c r="W65" s="327"/>
      <c r="X65" s="327"/>
      <c r="Y65" s="327"/>
      <c r="Z65" s="327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327"/>
      <c r="AM65" s="327"/>
      <c r="AN65" s="327"/>
      <c r="AO65" s="327"/>
      <c r="AP65" s="327"/>
      <c r="AQ65" s="327"/>
      <c r="AR65" s="327"/>
      <c r="AS65" s="327"/>
      <c r="AT65" s="327"/>
      <c r="AU65" s="327"/>
      <c r="AV65" s="327"/>
      <c r="AW65" s="327"/>
      <c r="AX65" s="327"/>
      <c r="AY65" s="327"/>
      <c r="AZ65" s="327"/>
      <c r="BA65" s="327"/>
      <c r="BB65" s="327"/>
      <c r="BC65" s="327"/>
      <c r="BD65" s="327"/>
      <c r="BE65" s="327"/>
      <c r="BF65" s="327"/>
      <c r="BG65" s="327"/>
      <c r="BH65" s="327"/>
      <c r="BI65" s="327"/>
      <c r="BJ65" s="327"/>
      <c r="BK65" s="327"/>
    </row>
    <row r="66" spans="1:63" ht="16" x14ac:dyDescent="0.2">
      <c r="A66" s="1">
        <v>22</v>
      </c>
      <c r="B66" s="1"/>
      <c r="C66" s="1" t="s">
        <v>1650</v>
      </c>
      <c r="D66" s="168" t="s">
        <v>411</v>
      </c>
      <c r="E66" s="105" t="s">
        <v>40</v>
      </c>
      <c r="F66" s="306" t="s">
        <v>15</v>
      </c>
      <c r="G66" s="105" t="s">
        <v>124</v>
      </c>
      <c r="H66" s="306">
        <v>1336218</v>
      </c>
      <c r="I66" s="307">
        <v>44002</v>
      </c>
      <c r="J66" s="308">
        <f t="shared" ca="1" si="20"/>
        <v>1.6888888888888889</v>
      </c>
      <c r="K66" s="103">
        <f t="shared" ca="1" si="21"/>
        <v>618</v>
      </c>
      <c r="L66" s="103">
        <f t="shared" ca="1" si="22"/>
        <v>20.6</v>
      </c>
      <c r="M66" s="319" t="s">
        <v>183</v>
      </c>
      <c r="N66" s="17">
        <v>44270</v>
      </c>
      <c r="O66" s="17">
        <v>44368</v>
      </c>
      <c r="P66" s="1">
        <f t="shared" si="18"/>
        <v>8.9333333333333336</v>
      </c>
      <c r="Q66" s="1">
        <f t="shared" si="19"/>
        <v>12.2</v>
      </c>
      <c r="R66" s="1"/>
      <c r="S66" s="1"/>
      <c r="T66" s="576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7"/>
    </row>
    <row r="67" spans="1:63" ht="16" x14ac:dyDescent="0.2">
      <c r="A67" s="1">
        <v>23</v>
      </c>
      <c r="B67" s="1"/>
      <c r="C67" s="1" t="s">
        <v>1651</v>
      </c>
      <c r="D67" s="168" t="s">
        <v>411</v>
      </c>
      <c r="E67" s="105" t="s">
        <v>40</v>
      </c>
      <c r="F67" s="306" t="s">
        <v>15</v>
      </c>
      <c r="G67" s="105" t="s">
        <v>121</v>
      </c>
      <c r="H67" s="306">
        <v>1336218</v>
      </c>
      <c r="I67" s="307">
        <v>44002</v>
      </c>
      <c r="J67" s="308">
        <f t="shared" ca="1" si="20"/>
        <v>1.6888888888888889</v>
      </c>
      <c r="K67" s="103">
        <f t="shared" ca="1" si="21"/>
        <v>618</v>
      </c>
      <c r="L67" s="103">
        <f t="shared" ca="1" si="22"/>
        <v>20.6</v>
      </c>
      <c r="M67" s="319" t="s">
        <v>183</v>
      </c>
      <c r="N67" s="17">
        <v>44270</v>
      </c>
      <c r="O67" s="17">
        <v>44368</v>
      </c>
      <c r="P67" s="1">
        <f t="shared" si="18"/>
        <v>8.9333333333333336</v>
      </c>
      <c r="Q67" s="1">
        <f t="shared" si="19"/>
        <v>12.2</v>
      </c>
      <c r="R67" s="1"/>
      <c r="S67" s="1"/>
      <c r="T67" s="576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327"/>
      <c r="AS67" s="327"/>
      <c r="AT67" s="327"/>
      <c r="AU67" s="327"/>
      <c r="AV67" s="327"/>
      <c r="AW67" s="327"/>
      <c r="AX67" s="327"/>
      <c r="AY67" s="327"/>
      <c r="AZ67" s="327"/>
      <c r="BA67" s="327"/>
      <c r="BB67" s="327"/>
      <c r="BC67" s="327"/>
      <c r="BD67" s="327"/>
      <c r="BE67" s="327"/>
      <c r="BF67" s="327"/>
      <c r="BG67" s="327"/>
      <c r="BH67" s="327"/>
      <c r="BI67" s="327"/>
      <c r="BJ67" s="327"/>
      <c r="BK67" s="327"/>
    </row>
    <row r="68" spans="1:63" ht="16" x14ac:dyDescent="0.2">
      <c r="A68" s="1">
        <v>24</v>
      </c>
      <c r="B68" s="1"/>
      <c r="C68" s="1" t="s">
        <v>1652</v>
      </c>
      <c r="D68" s="168" t="s">
        <v>411</v>
      </c>
      <c r="E68" s="105" t="s">
        <v>40</v>
      </c>
      <c r="F68" s="306" t="s">
        <v>15</v>
      </c>
      <c r="G68" s="105" t="s">
        <v>111</v>
      </c>
      <c r="H68" s="306">
        <v>1336218</v>
      </c>
      <c r="I68" s="307">
        <v>44002</v>
      </c>
      <c r="J68" s="308">
        <f t="shared" ca="1" si="20"/>
        <v>1.6888888888888889</v>
      </c>
      <c r="K68" s="103">
        <f t="shared" ca="1" si="21"/>
        <v>618</v>
      </c>
      <c r="L68" s="103">
        <f t="shared" ca="1" si="22"/>
        <v>20.6</v>
      </c>
      <c r="M68" s="319" t="s">
        <v>183</v>
      </c>
      <c r="N68" s="17">
        <v>44270</v>
      </c>
      <c r="O68" s="17">
        <v>44368</v>
      </c>
      <c r="P68" s="1">
        <f t="shared" si="18"/>
        <v>8.9333333333333336</v>
      </c>
      <c r="Q68" s="1">
        <f t="shared" si="19"/>
        <v>12.2</v>
      </c>
      <c r="R68" s="1"/>
      <c r="S68" s="1"/>
      <c r="T68" s="576"/>
      <c r="U68" s="327"/>
      <c r="V68" s="327"/>
      <c r="W68" s="327"/>
      <c r="X68" s="327"/>
      <c r="Y68" s="327"/>
      <c r="Z68" s="327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327"/>
      <c r="AM68" s="327"/>
      <c r="AN68" s="327"/>
      <c r="AO68" s="327"/>
      <c r="AP68" s="327"/>
      <c r="AQ68" s="327"/>
      <c r="AR68" s="327"/>
      <c r="AS68" s="327"/>
      <c r="AT68" s="327"/>
      <c r="AU68" s="327"/>
      <c r="AV68" s="327"/>
      <c r="AW68" s="327"/>
      <c r="AX68" s="327"/>
      <c r="AY68" s="327"/>
      <c r="AZ68" s="327"/>
      <c r="BA68" s="327"/>
      <c r="BB68" s="327"/>
      <c r="BC68" s="327"/>
      <c r="BD68" s="327"/>
      <c r="BE68" s="327"/>
      <c r="BF68" s="327"/>
      <c r="BG68" s="327"/>
      <c r="BH68" s="327"/>
      <c r="BI68" s="327"/>
      <c r="BJ68" s="327"/>
      <c r="BK68" s="327"/>
    </row>
    <row r="69" spans="1:63" ht="16" x14ac:dyDescent="0.2">
      <c r="A69" s="1">
        <v>25</v>
      </c>
      <c r="B69" s="1"/>
      <c r="C69" s="1" t="s">
        <v>1653</v>
      </c>
      <c r="D69" s="168" t="s">
        <v>411</v>
      </c>
      <c r="E69" s="105" t="s">
        <v>40</v>
      </c>
      <c r="F69" s="306" t="s">
        <v>15</v>
      </c>
      <c r="G69" s="105" t="s">
        <v>118</v>
      </c>
      <c r="H69" s="306">
        <v>1336218</v>
      </c>
      <c r="I69" s="307">
        <v>44002</v>
      </c>
      <c r="J69" s="308">
        <f t="shared" ca="1" si="20"/>
        <v>1.6888888888888889</v>
      </c>
      <c r="K69" s="103">
        <f t="shared" ca="1" si="21"/>
        <v>618</v>
      </c>
      <c r="L69" s="103">
        <f t="shared" ca="1" si="22"/>
        <v>20.6</v>
      </c>
      <c r="M69" s="319" t="s">
        <v>183</v>
      </c>
      <c r="N69" s="17">
        <v>44270</v>
      </c>
      <c r="O69" s="17">
        <v>44368</v>
      </c>
      <c r="P69" s="1">
        <f t="shared" si="18"/>
        <v>8.9333333333333336</v>
      </c>
      <c r="Q69" s="1">
        <f t="shared" si="19"/>
        <v>12.2</v>
      </c>
      <c r="R69" s="1"/>
      <c r="S69" s="1"/>
      <c r="T69" s="576"/>
      <c r="U69" s="327"/>
      <c r="V69" s="327"/>
      <c r="W69" s="327"/>
      <c r="X69" s="327"/>
      <c r="Y69" s="327"/>
      <c r="Z69" s="327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327"/>
      <c r="AM69" s="327"/>
      <c r="AN69" s="327"/>
      <c r="AO69" s="327"/>
      <c r="AP69" s="327"/>
      <c r="AQ69" s="327"/>
      <c r="AR69" s="327"/>
      <c r="AS69" s="327"/>
      <c r="AT69" s="327"/>
      <c r="AU69" s="327"/>
      <c r="AV69" s="327"/>
      <c r="AW69" s="327"/>
      <c r="AX69" s="327"/>
      <c r="AY69" s="327"/>
      <c r="AZ69" s="327"/>
      <c r="BA69" s="327"/>
      <c r="BB69" s="327"/>
      <c r="BC69" s="327"/>
      <c r="BD69" s="327"/>
      <c r="BE69" s="327"/>
      <c r="BF69" s="327"/>
      <c r="BG69" s="327"/>
      <c r="BH69" s="327"/>
      <c r="BI69" s="327"/>
      <c r="BJ69" s="327"/>
      <c r="BK69" s="327"/>
    </row>
    <row r="70" spans="1:63" ht="16" x14ac:dyDescent="0.2">
      <c r="A70" s="1">
        <v>26</v>
      </c>
      <c r="B70" s="1"/>
      <c r="C70" s="1" t="s">
        <v>1654</v>
      </c>
      <c r="D70" s="168" t="s">
        <v>411</v>
      </c>
      <c r="E70" s="105" t="s">
        <v>40</v>
      </c>
      <c r="F70" s="306" t="s">
        <v>15</v>
      </c>
      <c r="G70" s="105" t="s">
        <v>115</v>
      </c>
      <c r="H70" s="306">
        <v>1336218</v>
      </c>
      <c r="I70" s="307">
        <v>44002</v>
      </c>
      <c r="J70" s="308">
        <f t="shared" ca="1" si="20"/>
        <v>1.6888888888888889</v>
      </c>
      <c r="K70" s="103">
        <f t="shared" ca="1" si="21"/>
        <v>618</v>
      </c>
      <c r="L70" s="103">
        <f t="shared" ca="1" si="22"/>
        <v>20.6</v>
      </c>
      <c r="M70" s="319" t="s">
        <v>183</v>
      </c>
      <c r="N70" s="17">
        <v>44270</v>
      </c>
      <c r="O70" s="17">
        <v>44368</v>
      </c>
      <c r="P70" s="1">
        <f t="shared" si="18"/>
        <v>8.9333333333333336</v>
      </c>
      <c r="Q70" s="1">
        <f t="shared" si="19"/>
        <v>12.2</v>
      </c>
      <c r="R70" s="1"/>
      <c r="S70" s="1"/>
      <c r="T70" s="576"/>
      <c r="U70" s="327"/>
      <c r="V70" s="327"/>
      <c r="W70" s="327"/>
      <c r="X70" s="327"/>
      <c r="Y70" s="327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7"/>
      <c r="AX70" s="327"/>
      <c r="AY70" s="327"/>
      <c r="AZ70" s="327"/>
      <c r="BA70" s="327"/>
      <c r="BB70" s="327"/>
      <c r="BC70" s="327"/>
      <c r="BD70" s="327"/>
      <c r="BE70" s="327"/>
      <c r="BF70" s="327"/>
      <c r="BG70" s="327"/>
      <c r="BH70" s="327"/>
      <c r="BI70" s="327"/>
      <c r="BJ70" s="327"/>
      <c r="BK70" s="327"/>
    </row>
    <row r="71" spans="1:63" ht="16" x14ac:dyDescent="0.2">
      <c r="A71" s="1">
        <v>27</v>
      </c>
      <c r="B71" s="1"/>
      <c r="C71" s="1" t="s">
        <v>1655</v>
      </c>
      <c r="D71" s="168" t="s">
        <v>422</v>
      </c>
      <c r="E71" s="105" t="s">
        <v>40</v>
      </c>
      <c r="F71" s="306" t="s">
        <v>15</v>
      </c>
      <c r="G71" s="105" t="s">
        <v>124</v>
      </c>
      <c r="H71" s="306">
        <v>1324363</v>
      </c>
      <c r="I71" s="307">
        <v>44010</v>
      </c>
      <c r="J71" s="308">
        <f t="shared" ca="1" si="20"/>
        <v>1.6666666666666667</v>
      </c>
      <c r="K71" s="103">
        <f t="shared" ca="1" si="21"/>
        <v>610</v>
      </c>
      <c r="L71" s="103">
        <f t="shared" ca="1" si="22"/>
        <v>20.333333333333332</v>
      </c>
      <c r="M71" s="319" t="s">
        <v>183</v>
      </c>
      <c r="N71" s="17">
        <v>44270</v>
      </c>
      <c r="O71" s="17">
        <v>44368</v>
      </c>
      <c r="P71" s="1">
        <f t="shared" si="18"/>
        <v>8.6666666666666661</v>
      </c>
      <c r="Q71" s="1">
        <f t="shared" si="19"/>
        <v>11.933333333333334</v>
      </c>
      <c r="R71" s="1"/>
      <c r="S71" s="1"/>
      <c r="T71" s="576"/>
      <c r="U71" s="327"/>
      <c r="V71" s="327"/>
      <c r="W71" s="327"/>
      <c r="X71" s="327"/>
      <c r="Y71" s="327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7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7"/>
      <c r="BJ71" s="327"/>
      <c r="BK71" s="327"/>
    </row>
    <row r="72" spans="1:63" ht="16" x14ac:dyDescent="0.2">
      <c r="A72" s="1">
        <v>28</v>
      </c>
      <c r="B72" s="1"/>
      <c r="C72" s="1" t="s">
        <v>1656</v>
      </c>
      <c r="D72" s="168" t="s">
        <v>422</v>
      </c>
      <c r="E72" s="105" t="s">
        <v>40</v>
      </c>
      <c r="F72" s="306" t="s">
        <v>15</v>
      </c>
      <c r="G72" s="105" t="s">
        <v>121</v>
      </c>
      <c r="H72" s="306">
        <v>1324363</v>
      </c>
      <c r="I72" s="307">
        <v>44010</v>
      </c>
      <c r="J72" s="308">
        <f t="shared" ca="1" si="20"/>
        <v>1.6666666666666667</v>
      </c>
      <c r="K72" s="103">
        <f t="shared" ca="1" si="21"/>
        <v>610</v>
      </c>
      <c r="L72" s="103">
        <f t="shared" ca="1" si="22"/>
        <v>20.333333333333332</v>
      </c>
      <c r="M72" s="319" t="s">
        <v>183</v>
      </c>
      <c r="N72" s="17">
        <v>44270</v>
      </c>
      <c r="O72" s="17">
        <v>44368</v>
      </c>
      <c r="P72" s="1">
        <f t="shared" si="18"/>
        <v>8.6666666666666661</v>
      </c>
      <c r="Q72" s="1">
        <f t="shared" si="19"/>
        <v>11.933333333333334</v>
      </c>
      <c r="R72" s="1"/>
      <c r="S72" s="1"/>
      <c r="T72" s="576"/>
      <c r="U72" s="327"/>
      <c r="V72" s="327"/>
      <c r="W72" s="327"/>
      <c r="X72" s="327"/>
      <c r="Y72" s="327"/>
      <c r="Z72" s="327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7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7"/>
      <c r="BJ72" s="327"/>
      <c r="BK72" s="327"/>
    </row>
    <row r="73" spans="1:63" ht="16" x14ac:dyDescent="0.2">
      <c r="A73" s="1">
        <v>29</v>
      </c>
      <c r="B73" s="1"/>
      <c r="C73" s="1" t="s">
        <v>1657</v>
      </c>
      <c r="D73" s="168" t="s">
        <v>422</v>
      </c>
      <c r="E73" s="105" t="s">
        <v>40</v>
      </c>
      <c r="F73" s="306" t="s">
        <v>15</v>
      </c>
      <c r="G73" s="105" t="s">
        <v>111</v>
      </c>
      <c r="H73" s="306">
        <v>1324363</v>
      </c>
      <c r="I73" s="307">
        <v>44010</v>
      </c>
      <c r="J73" s="308">
        <f t="shared" ca="1" si="20"/>
        <v>1.6666666666666667</v>
      </c>
      <c r="K73" s="103">
        <f t="shared" ca="1" si="21"/>
        <v>610</v>
      </c>
      <c r="L73" s="103">
        <f t="shared" ca="1" si="22"/>
        <v>20.333333333333332</v>
      </c>
      <c r="M73" s="319" t="s">
        <v>183</v>
      </c>
      <c r="N73" s="17">
        <v>44270</v>
      </c>
      <c r="O73" s="17">
        <v>44368</v>
      </c>
      <c r="P73" s="1">
        <f t="shared" si="18"/>
        <v>8.6666666666666661</v>
      </c>
      <c r="Q73" s="1">
        <f t="shared" si="19"/>
        <v>11.933333333333334</v>
      </c>
      <c r="R73" s="1"/>
      <c r="S73" s="1"/>
      <c r="T73" s="576"/>
      <c r="U73" s="327"/>
      <c r="V73" s="327"/>
      <c r="W73" s="327"/>
      <c r="X73" s="327"/>
      <c r="Y73" s="327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7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7"/>
      <c r="BJ73" s="327"/>
      <c r="BK73" s="327"/>
    </row>
    <row r="74" spans="1:63" ht="16" x14ac:dyDescent="0.2">
      <c r="A74" s="1">
        <v>30</v>
      </c>
      <c r="B74" s="1"/>
      <c r="C74" s="1" t="s">
        <v>1658</v>
      </c>
      <c r="D74" s="168" t="s">
        <v>422</v>
      </c>
      <c r="E74" s="105" t="s">
        <v>40</v>
      </c>
      <c r="F74" s="306" t="s">
        <v>15</v>
      </c>
      <c r="G74" s="105" t="s">
        <v>118</v>
      </c>
      <c r="H74" s="306">
        <v>1324363</v>
      </c>
      <c r="I74" s="307">
        <v>44010</v>
      </c>
      <c r="J74" s="308">
        <f t="shared" ca="1" si="20"/>
        <v>1.6666666666666667</v>
      </c>
      <c r="K74" s="103">
        <f t="shared" ca="1" si="21"/>
        <v>610</v>
      </c>
      <c r="L74" s="103">
        <f t="shared" ca="1" si="22"/>
        <v>20.333333333333332</v>
      </c>
      <c r="M74" s="319" t="s">
        <v>183</v>
      </c>
      <c r="N74" s="17">
        <v>44270</v>
      </c>
      <c r="O74" s="17">
        <v>44368</v>
      </c>
      <c r="P74" s="1">
        <f t="shared" si="18"/>
        <v>8.6666666666666661</v>
      </c>
      <c r="Q74" s="1">
        <f t="shared" si="19"/>
        <v>11.933333333333334</v>
      </c>
      <c r="R74" s="1"/>
      <c r="S74" s="1"/>
      <c r="T74" s="576"/>
      <c r="U74" s="327"/>
      <c r="V74" s="327"/>
      <c r="W74" s="327"/>
      <c r="X74" s="327"/>
      <c r="Y74" s="327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7"/>
      <c r="AX74" s="327"/>
      <c r="AY74" s="327"/>
      <c r="AZ74" s="327"/>
      <c r="BA74" s="327"/>
      <c r="BB74" s="327"/>
      <c r="BC74" s="327"/>
      <c r="BD74" s="327"/>
      <c r="BE74" s="327"/>
      <c r="BF74" s="327"/>
      <c r="BG74" s="327"/>
      <c r="BH74" s="327"/>
      <c r="BI74" s="327"/>
      <c r="BJ74" s="327"/>
      <c r="BK74" s="327"/>
    </row>
    <row r="75" spans="1:63" x14ac:dyDescent="0.2">
      <c r="T75" s="577">
        <f>SUM(T44:T74)</f>
        <v>1600</v>
      </c>
      <c r="U75" s="577">
        <f t="shared" ref="U75:BK75" si="23">SUM(U44:U74)</f>
        <v>1161</v>
      </c>
      <c r="V75" s="577">
        <f t="shared" si="23"/>
        <v>429</v>
      </c>
      <c r="W75" s="577">
        <f t="shared" si="23"/>
        <v>1220</v>
      </c>
      <c r="X75" s="577">
        <f t="shared" si="23"/>
        <v>400</v>
      </c>
      <c r="Y75" s="577">
        <f t="shared" si="23"/>
        <v>1202</v>
      </c>
      <c r="Z75" s="577">
        <f t="shared" si="23"/>
        <v>318</v>
      </c>
      <c r="AA75" s="577">
        <f t="shared" si="23"/>
        <v>1188</v>
      </c>
      <c r="AB75" s="577">
        <f t="shared" si="23"/>
        <v>0</v>
      </c>
      <c r="AC75" s="577">
        <f t="shared" si="23"/>
        <v>661</v>
      </c>
      <c r="AD75" s="577">
        <f t="shared" si="23"/>
        <v>939</v>
      </c>
      <c r="AE75" s="577">
        <f t="shared" si="23"/>
        <v>1212</v>
      </c>
      <c r="AF75" s="577">
        <f t="shared" si="23"/>
        <v>388</v>
      </c>
      <c r="AG75" s="577">
        <f t="shared" si="23"/>
        <v>1223</v>
      </c>
      <c r="AH75" s="577">
        <f t="shared" si="23"/>
        <v>0</v>
      </c>
      <c r="AI75" s="577">
        <f t="shared" si="23"/>
        <v>689</v>
      </c>
      <c r="AJ75" s="577">
        <f t="shared" si="23"/>
        <v>711</v>
      </c>
      <c r="AK75" s="577">
        <f t="shared" si="23"/>
        <v>990</v>
      </c>
      <c r="AL75" s="577">
        <f t="shared" si="23"/>
        <v>580</v>
      </c>
      <c r="AM75" s="577">
        <f t="shared" si="23"/>
        <v>1175</v>
      </c>
      <c r="AN75" s="577">
        <f t="shared" si="23"/>
        <v>325</v>
      </c>
      <c r="AO75" s="577"/>
      <c r="AP75" s="577"/>
      <c r="AQ75" s="577"/>
      <c r="AR75" s="577"/>
      <c r="AS75" s="577"/>
      <c r="AT75" s="577"/>
      <c r="AU75" s="577"/>
      <c r="AV75" s="577"/>
      <c r="AW75" s="577"/>
      <c r="AX75" s="577">
        <f t="shared" si="23"/>
        <v>1199</v>
      </c>
      <c r="AY75" s="577">
        <f t="shared" si="23"/>
        <v>301</v>
      </c>
      <c r="AZ75" s="577">
        <f t="shared" si="23"/>
        <v>1174</v>
      </c>
      <c r="BA75" s="577">
        <f t="shared" si="23"/>
        <v>426</v>
      </c>
      <c r="BB75" s="577">
        <f t="shared" si="23"/>
        <v>1209</v>
      </c>
      <c r="BC75" s="577">
        <f t="shared" si="23"/>
        <v>391</v>
      </c>
      <c r="BD75" s="577">
        <f t="shared" si="23"/>
        <v>1197</v>
      </c>
      <c r="BE75" s="577">
        <f t="shared" si="23"/>
        <v>403</v>
      </c>
      <c r="BF75" s="577">
        <f t="shared" si="23"/>
        <v>1194</v>
      </c>
      <c r="BG75" s="577">
        <f t="shared" si="23"/>
        <v>406</v>
      </c>
      <c r="BH75" s="577">
        <f t="shared" si="23"/>
        <v>1201</v>
      </c>
      <c r="BI75" s="577">
        <f t="shared" si="23"/>
        <v>399</v>
      </c>
      <c r="BJ75" s="577">
        <f t="shared" si="23"/>
        <v>1177</v>
      </c>
      <c r="BK75" s="577">
        <f t="shared" si="23"/>
        <v>423</v>
      </c>
    </row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315"/>
  <sheetViews>
    <sheetView workbookViewId="0">
      <pane ySplit="1" topLeftCell="A2" activePane="bottomLeft" state="frozen"/>
      <selection pane="bottomLeft" activeCell="Y315" sqref="Y315"/>
    </sheetView>
  </sheetViews>
  <sheetFormatPr baseColWidth="10" defaultColWidth="8.83203125" defaultRowHeight="15" x14ac:dyDescent="0.2"/>
  <cols>
    <col min="1" max="1" width="34.33203125" customWidth="1"/>
    <col min="2" max="2" width="10.33203125" style="1" customWidth="1"/>
    <col min="3" max="3" width="14.33203125" customWidth="1"/>
    <col min="4" max="4" width="15.33203125" style="1" customWidth="1"/>
    <col min="5" max="5" width="24.5" style="1" customWidth="1"/>
    <col min="6" max="6" width="20" style="1" customWidth="1"/>
    <col min="7" max="7" width="9.1640625" style="1"/>
    <col min="8" max="8" width="14.5" style="1" customWidth="1"/>
    <col min="9" max="9" width="13.1640625" style="1" customWidth="1"/>
    <col min="10" max="10" width="19" style="1" customWidth="1"/>
    <col min="11" max="11" width="19.33203125" style="1" customWidth="1"/>
    <col min="12" max="12" width="15.1640625" style="1" customWidth="1"/>
    <col min="13" max="13" width="20.6640625" style="1" customWidth="1"/>
    <col min="14" max="14" width="21" style="1" customWidth="1"/>
    <col min="15" max="15" width="22.5" style="1" customWidth="1"/>
    <col min="16" max="16" width="26.5" style="1" customWidth="1"/>
    <col min="17" max="17" width="21" style="1" customWidth="1"/>
    <col min="18" max="18" width="19" style="1" customWidth="1"/>
    <col min="19" max="19" width="20.33203125" style="1" customWidth="1"/>
    <col min="20" max="20" width="20.1640625" style="1" customWidth="1"/>
    <col min="21" max="21" width="22.1640625" style="1" customWidth="1"/>
    <col min="22" max="22" width="21.33203125" style="1" customWidth="1"/>
    <col min="23" max="23" width="17.6640625" style="1" customWidth="1"/>
    <col min="24" max="24" width="19" style="1" customWidth="1"/>
    <col min="25" max="25" width="19.6640625" style="1" customWidth="1"/>
    <col min="26" max="26" width="18.6640625" style="1" customWidth="1"/>
    <col min="27" max="27" width="18.1640625" style="1" customWidth="1"/>
    <col min="28" max="28" width="18.6640625" style="1" customWidth="1"/>
    <col min="29" max="29" width="19.1640625" style="1" customWidth="1"/>
    <col min="30" max="30" width="17.6640625" style="1" customWidth="1"/>
    <col min="31" max="31" width="16.33203125" style="1" customWidth="1"/>
    <col min="32" max="32" width="20.1640625" style="1" customWidth="1"/>
    <col min="33" max="33" width="21.5" style="1" customWidth="1"/>
    <col min="34" max="34" width="19.6640625" style="1" customWidth="1"/>
    <col min="35" max="35" width="19" style="1" customWidth="1"/>
    <col min="36" max="36" width="20.6640625" style="1" customWidth="1"/>
    <col min="37" max="37" width="21" style="1" customWidth="1"/>
    <col min="38" max="38" width="20" style="1" customWidth="1"/>
    <col min="39" max="39" width="19.83203125" style="1" customWidth="1"/>
    <col min="40" max="40" width="20" style="1" customWidth="1"/>
    <col min="41" max="42" width="20.83203125" style="1" customWidth="1"/>
    <col min="43" max="43" width="19.33203125" style="1" customWidth="1"/>
    <col min="44" max="44" width="19.1640625" style="1" customWidth="1"/>
    <col min="45" max="45" width="20" style="1" customWidth="1"/>
    <col min="46" max="46" width="20.1640625" style="1" customWidth="1"/>
    <col min="47" max="47" width="20.33203125" style="1" customWidth="1"/>
    <col min="48" max="48" width="20.5" style="1" customWidth="1"/>
    <col min="49" max="49" width="21.6640625" style="1" customWidth="1"/>
    <col min="50" max="50" width="19" style="1" customWidth="1"/>
    <col min="51" max="51" width="20.5" style="1" customWidth="1"/>
    <col min="52" max="52" width="17.83203125" customWidth="1"/>
  </cols>
  <sheetData>
    <row r="1" spans="1:52" s="678" customFormat="1" ht="19" x14ac:dyDescent="0.25">
      <c r="A1" s="679" t="s">
        <v>58</v>
      </c>
      <c r="B1" s="679" t="s">
        <v>0</v>
      </c>
      <c r="C1" s="685" t="s">
        <v>59</v>
      </c>
      <c r="D1" s="679" t="s">
        <v>60</v>
      </c>
      <c r="E1" s="690" t="s">
        <v>61</v>
      </c>
      <c r="F1" s="679" t="s">
        <v>62</v>
      </c>
      <c r="G1" s="679" t="s">
        <v>63</v>
      </c>
      <c r="H1" s="679" t="s">
        <v>64</v>
      </c>
      <c r="I1" s="679" t="s">
        <v>65</v>
      </c>
      <c r="J1" s="679" t="s">
        <v>66</v>
      </c>
      <c r="K1" s="727" t="s">
        <v>67</v>
      </c>
      <c r="L1" s="690" t="s">
        <v>68</v>
      </c>
      <c r="M1" s="690" t="s">
        <v>69</v>
      </c>
      <c r="N1" s="730" t="s">
        <v>70</v>
      </c>
      <c r="O1" s="679" t="s">
        <v>71</v>
      </c>
      <c r="P1" s="744" t="s">
        <v>72</v>
      </c>
      <c r="Q1" s="765" t="s">
        <v>73</v>
      </c>
      <c r="R1" s="765" t="s">
        <v>74</v>
      </c>
      <c r="S1" s="765" t="s">
        <v>75</v>
      </c>
      <c r="T1" s="765" t="s">
        <v>76</v>
      </c>
      <c r="U1" s="765" t="s">
        <v>77</v>
      </c>
      <c r="V1" s="765" t="s">
        <v>78</v>
      </c>
      <c r="W1" s="771" t="s">
        <v>79</v>
      </c>
      <c r="X1" s="771" t="s">
        <v>80</v>
      </c>
      <c r="Y1" s="771" t="s">
        <v>81</v>
      </c>
      <c r="Z1" s="771" t="s">
        <v>82</v>
      </c>
      <c r="AA1" s="771" t="s">
        <v>83</v>
      </c>
      <c r="AB1" s="771" t="s">
        <v>84</v>
      </c>
      <c r="AC1" s="771" t="s">
        <v>85</v>
      </c>
      <c r="AD1" s="771" t="s">
        <v>86</v>
      </c>
      <c r="AE1" s="771" t="s">
        <v>87</v>
      </c>
      <c r="AF1" s="771" t="s">
        <v>88</v>
      </c>
      <c r="AG1" s="771" t="s">
        <v>89</v>
      </c>
      <c r="AH1" s="771" t="s">
        <v>90</v>
      </c>
      <c r="AI1" s="771" t="s">
        <v>91</v>
      </c>
      <c r="AJ1" s="771" t="s">
        <v>92</v>
      </c>
      <c r="AK1" s="771" t="s">
        <v>93</v>
      </c>
      <c r="AL1" s="771" t="s">
        <v>94</v>
      </c>
      <c r="AM1" s="771" t="s">
        <v>95</v>
      </c>
      <c r="AN1" s="771" t="s">
        <v>96</v>
      </c>
      <c r="AO1" s="771" t="s">
        <v>97</v>
      </c>
      <c r="AP1" s="771" t="s">
        <v>98</v>
      </c>
      <c r="AQ1" s="771" t="s">
        <v>99</v>
      </c>
      <c r="AR1" s="771" t="s">
        <v>100</v>
      </c>
      <c r="AS1" s="771" t="s">
        <v>101</v>
      </c>
      <c r="AT1" s="771" t="s">
        <v>102</v>
      </c>
      <c r="AU1" s="771" t="s">
        <v>103</v>
      </c>
      <c r="AV1" s="771" t="s">
        <v>104</v>
      </c>
      <c r="AW1" s="771" t="s">
        <v>105</v>
      </c>
      <c r="AX1" s="771" t="s">
        <v>106</v>
      </c>
      <c r="AY1" s="771" t="s">
        <v>107</v>
      </c>
      <c r="AZ1" s="771" t="s">
        <v>108</v>
      </c>
    </row>
    <row r="2" spans="1:52" ht="16" x14ac:dyDescent="0.2">
      <c r="A2" s="677" t="s">
        <v>13</v>
      </c>
      <c r="B2" s="680">
        <v>1</v>
      </c>
      <c r="C2" s="835" t="s">
        <v>109</v>
      </c>
      <c r="D2" s="686" t="s">
        <v>110</v>
      </c>
      <c r="E2" s="684">
        <v>1</v>
      </c>
      <c r="F2" s="696">
        <v>1275958</v>
      </c>
      <c r="G2" s="696" t="s">
        <v>15</v>
      </c>
      <c r="H2" s="696" t="s">
        <v>24</v>
      </c>
      <c r="I2" s="696" t="s">
        <v>111</v>
      </c>
      <c r="J2" s="712">
        <v>43845</v>
      </c>
      <c r="K2" s="696">
        <f ca="1">YEARFRAC(J2,TODAY())</f>
        <v>2.1194444444444445</v>
      </c>
      <c r="L2" s="696">
        <f ca="1">_xlfn.DAYS(TODAY(),J2)</f>
        <v>775</v>
      </c>
      <c r="M2" s="696">
        <f ca="1">(L2/30)</f>
        <v>25.833333333333332</v>
      </c>
      <c r="N2" s="731">
        <v>44207</v>
      </c>
      <c r="O2" s="742">
        <v>12.07</v>
      </c>
      <c r="P2" s="745" t="s">
        <v>14</v>
      </c>
      <c r="Q2" s="778">
        <v>142</v>
      </c>
      <c r="R2" s="697" t="s">
        <v>112</v>
      </c>
      <c r="S2" s="697">
        <v>173</v>
      </c>
      <c r="T2" s="697" t="s">
        <v>112</v>
      </c>
      <c r="U2" s="694"/>
      <c r="V2" s="680"/>
      <c r="W2" s="772">
        <v>25</v>
      </c>
      <c r="X2" s="697">
        <v>26</v>
      </c>
      <c r="Y2" s="697">
        <v>27</v>
      </c>
      <c r="Z2" s="697">
        <v>32</v>
      </c>
      <c r="AA2" s="697">
        <v>32</v>
      </c>
      <c r="AB2" s="696">
        <v>33</v>
      </c>
      <c r="AC2" s="696">
        <v>34</v>
      </c>
      <c r="AD2" s="696">
        <v>35</v>
      </c>
      <c r="AE2" s="696">
        <v>36</v>
      </c>
      <c r="AF2" s="773">
        <v>37</v>
      </c>
      <c r="AG2" s="774">
        <v>37</v>
      </c>
      <c r="AH2" s="774">
        <v>38</v>
      </c>
      <c r="AI2" s="697">
        <v>38</v>
      </c>
      <c r="AJ2" s="697">
        <v>39</v>
      </c>
      <c r="AK2" s="697">
        <v>41</v>
      </c>
      <c r="AL2" s="697">
        <v>40</v>
      </c>
      <c r="AM2" s="697">
        <v>40</v>
      </c>
      <c r="AN2" s="694">
        <v>40</v>
      </c>
      <c r="AO2" s="775">
        <v>40</v>
      </c>
      <c r="AP2" s="776">
        <v>40</v>
      </c>
      <c r="AQ2" s="694">
        <v>40</v>
      </c>
      <c r="AR2" s="694">
        <v>40</v>
      </c>
      <c r="AS2" s="694"/>
      <c r="AT2" s="680"/>
      <c r="AU2" s="680"/>
      <c r="AV2" s="680"/>
      <c r="AW2" s="680"/>
      <c r="AX2" s="680"/>
      <c r="AY2" s="680"/>
      <c r="AZ2" s="677"/>
    </row>
    <row r="3" spans="1:52" ht="16" x14ac:dyDescent="0.2">
      <c r="A3" s="677" t="s">
        <v>13</v>
      </c>
      <c r="B3" s="680">
        <v>2</v>
      </c>
      <c r="C3" s="836" t="s">
        <v>113</v>
      </c>
      <c r="D3" s="686" t="s">
        <v>114</v>
      </c>
      <c r="E3" s="684">
        <v>1</v>
      </c>
      <c r="F3" s="697">
        <v>1275958</v>
      </c>
      <c r="G3" s="697" t="s">
        <v>15</v>
      </c>
      <c r="H3" s="697" t="s">
        <v>24</v>
      </c>
      <c r="I3" s="697" t="s">
        <v>115</v>
      </c>
      <c r="J3" s="713">
        <v>43845</v>
      </c>
      <c r="K3" s="696">
        <f t="shared" ref="K3:K66" ca="1" si="0">YEARFRAC(J3,TODAY())</f>
        <v>2.1194444444444445</v>
      </c>
      <c r="L3" s="696">
        <f t="shared" ref="L3:L66" ca="1" si="1">_xlfn.DAYS(TODAY(),J3)</f>
        <v>775</v>
      </c>
      <c r="M3" s="696">
        <f t="shared" ref="M3:M66" ca="1" si="2">(L3/30)</f>
        <v>25.833333333333332</v>
      </c>
      <c r="N3" s="731">
        <v>44207</v>
      </c>
      <c r="O3" s="742">
        <v>12.07</v>
      </c>
      <c r="P3" s="745" t="s">
        <v>14</v>
      </c>
      <c r="Q3" s="778">
        <v>123</v>
      </c>
      <c r="R3" s="697" t="s">
        <v>112</v>
      </c>
      <c r="S3" s="697">
        <v>191</v>
      </c>
      <c r="T3" s="697" t="s">
        <v>112</v>
      </c>
      <c r="U3" s="694"/>
      <c r="V3" s="680"/>
      <c r="W3" s="772">
        <v>25</v>
      </c>
      <c r="X3" s="697">
        <v>29</v>
      </c>
      <c r="Y3" s="697">
        <v>28</v>
      </c>
      <c r="Z3" s="697">
        <v>32</v>
      </c>
      <c r="AA3" s="697">
        <v>32</v>
      </c>
      <c r="AB3" s="697">
        <v>33</v>
      </c>
      <c r="AC3" s="697">
        <v>34</v>
      </c>
      <c r="AD3" s="697">
        <v>36</v>
      </c>
      <c r="AE3" s="697">
        <v>37</v>
      </c>
      <c r="AF3" s="694">
        <v>37</v>
      </c>
      <c r="AG3" s="777">
        <v>36</v>
      </c>
      <c r="AH3" s="777">
        <v>36</v>
      </c>
      <c r="AI3" s="697">
        <v>37</v>
      </c>
      <c r="AJ3" s="697">
        <v>37</v>
      </c>
      <c r="AK3" s="697">
        <v>37</v>
      </c>
      <c r="AL3" s="697">
        <v>37</v>
      </c>
      <c r="AM3" s="697">
        <v>37</v>
      </c>
      <c r="AN3" s="694">
        <v>36</v>
      </c>
      <c r="AO3" s="777">
        <v>36</v>
      </c>
      <c r="AP3" s="778">
        <v>36</v>
      </c>
      <c r="AQ3" s="694">
        <v>36</v>
      </c>
      <c r="AR3" s="694">
        <v>35</v>
      </c>
      <c r="AS3" s="694"/>
      <c r="AT3" s="680"/>
      <c r="AU3" s="680"/>
      <c r="AV3" s="680"/>
      <c r="AW3" s="680"/>
      <c r="AX3" s="680"/>
      <c r="AY3" s="680"/>
      <c r="AZ3" s="677"/>
    </row>
    <row r="4" spans="1:52" ht="16" x14ac:dyDescent="0.2">
      <c r="A4" s="677" t="s">
        <v>13</v>
      </c>
      <c r="B4" s="680">
        <v>3</v>
      </c>
      <c r="C4" s="836" t="s">
        <v>116</v>
      </c>
      <c r="D4" s="686" t="s">
        <v>117</v>
      </c>
      <c r="E4" s="684">
        <v>1</v>
      </c>
      <c r="F4" s="697">
        <v>1275958</v>
      </c>
      <c r="G4" s="697" t="s">
        <v>15</v>
      </c>
      <c r="H4" s="697" t="s">
        <v>24</v>
      </c>
      <c r="I4" s="697" t="s">
        <v>118</v>
      </c>
      <c r="J4" s="713">
        <v>43851</v>
      </c>
      <c r="K4" s="696">
        <f t="shared" ca="1" si="0"/>
        <v>2.1027777777777779</v>
      </c>
      <c r="L4" s="696">
        <f t="shared" ca="1" si="1"/>
        <v>769</v>
      </c>
      <c r="M4" s="696">
        <f t="shared" ca="1" si="2"/>
        <v>25.633333333333333</v>
      </c>
      <c r="N4" s="731">
        <v>44207</v>
      </c>
      <c r="O4" s="742">
        <v>11.87</v>
      </c>
      <c r="P4" s="745" t="s">
        <v>14</v>
      </c>
      <c r="Q4" s="778">
        <v>145</v>
      </c>
      <c r="R4" s="697" t="s">
        <v>112</v>
      </c>
      <c r="S4" s="697">
        <v>198</v>
      </c>
      <c r="T4" s="697" t="s">
        <v>112</v>
      </c>
      <c r="U4" s="694"/>
      <c r="V4" s="680"/>
      <c r="W4" s="772">
        <v>28</v>
      </c>
      <c r="X4" s="697">
        <v>31</v>
      </c>
      <c r="Y4" s="697">
        <v>33</v>
      </c>
      <c r="Z4" s="697">
        <v>37</v>
      </c>
      <c r="AA4" s="697">
        <v>37</v>
      </c>
      <c r="AB4" s="697">
        <v>39</v>
      </c>
      <c r="AC4" s="697">
        <v>42</v>
      </c>
      <c r="AD4" s="697">
        <v>45</v>
      </c>
      <c r="AE4" s="697">
        <v>48</v>
      </c>
      <c r="AF4" s="694">
        <v>49</v>
      </c>
      <c r="AG4" s="777">
        <v>50</v>
      </c>
      <c r="AH4" s="777">
        <v>50</v>
      </c>
      <c r="AI4" s="697">
        <v>50</v>
      </c>
      <c r="AJ4" s="697">
        <v>51</v>
      </c>
      <c r="AK4" s="697">
        <v>52</v>
      </c>
      <c r="AL4" s="697">
        <v>52</v>
      </c>
      <c r="AM4" s="697">
        <v>51</v>
      </c>
      <c r="AN4" s="694">
        <v>50</v>
      </c>
      <c r="AO4" s="777">
        <v>49</v>
      </c>
      <c r="AP4" s="778">
        <v>48</v>
      </c>
      <c r="AQ4" s="694">
        <v>48</v>
      </c>
      <c r="AR4" s="694">
        <v>48</v>
      </c>
      <c r="AS4" s="694"/>
      <c r="AT4" s="680"/>
      <c r="AU4" s="680"/>
      <c r="AV4" s="680"/>
      <c r="AW4" s="680"/>
      <c r="AX4" s="680"/>
      <c r="AY4" s="680"/>
      <c r="AZ4" s="677"/>
    </row>
    <row r="5" spans="1:52" ht="16" x14ac:dyDescent="0.2">
      <c r="A5" s="677" t="s">
        <v>13</v>
      </c>
      <c r="B5" s="680">
        <v>4</v>
      </c>
      <c r="C5" s="836" t="s">
        <v>119</v>
      </c>
      <c r="D5" s="686" t="s">
        <v>120</v>
      </c>
      <c r="E5" s="680">
        <v>2</v>
      </c>
      <c r="F5" s="697">
        <v>1275948</v>
      </c>
      <c r="G5" s="697" t="s">
        <v>17</v>
      </c>
      <c r="H5" s="697" t="s">
        <v>24</v>
      </c>
      <c r="I5" s="697" t="s">
        <v>121</v>
      </c>
      <c r="J5" s="713">
        <v>43845</v>
      </c>
      <c r="K5" s="696">
        <f t="shared" ca="1" si="0"/>
        <v>2.1194444444444445</v>
      </c>
      <c r="L5" s="696">
        <f t="shared" ca="1" si="1"/>
        <v>775</v>
      </c>
      <c r="M5" s="696">
        <f t="shared" ca="1" si="2"/>
        <v>25.833333333333332</v>
      </c>
      <c r="N5" s="731">
        <v>44207</v>
      </c>
      <c r="O5" s="742">
        <v>12.07</v>
      </c>
      <c r="P5" s="745" t="s">
        <v>14</v>
      </c>
      <c r="Q5" s="778">
        <v>116</v>
      </c>
      <c r="R5" s="697" t="s">
        <v>112</v>
      </c>
      <c r="S5" s="697">
        <v>241</v>
      </c>
      <c r="T5" s="697">
        <v>237</v>
      </c>
      <c r="U5" s="694"/>
      <c r="V5" s="680"/>
      <c r="W5" s="772">
        <v>21</v>
      </c>
      <c r="X5" s="697">
        <v>23</v>
      </c>
      <c r="Y5" s="697">
        <v>23</v>
      </c>
      <c r="Z5" s="697">
        <v>28</v>
      </c>
      <c r="AA5" s="697">
        <v>32</v>
      </c>
      <c r="AB5" s="697">
        <v>32</v>
      </c>
      <c r="AC5" s="697">
        <v>33</v>
      </c>
      <c r="AD5" s="697">
        <v>36</v>
      </c>
      <c r="AE5" s="697">
        <v>38</v>
      </c>
      <c r="AF5" s="694">
        <v>37</v>
      </c>
      <c r="AG5" s="777">
        <v>36</v>
      </c>
      <c r="AH5" s="777">
        <v>36</v>
      </c>
      <c r="AI5" s="697">
        <v>36</v>
      </c>
      <c r="AJ5" s="697">
        <v>38</v>
      </c>
      <c r="AK5" s="697">
        <v>40</v>
      </c>
      <c r="AL5" s="697">
        <v>40</v>
      </c>
      <c r="AM5" s="697">
        <v>39</v>
      </c>
      <c r="AN5" s="694">
        <v>39</v>
      </c>
      <c r="AO5" s="777">
        <v>42</v>
      </c>
      <c r="AP5" s="778">
        <v>44</v>
      </c>
      <c r="AQ5" s="694">
        <v>44</v>
      </c>
      <c r="AR5" s="694">
        <v>44</v>
      </c>
      <c r="AS5" s="694">
        <v>46</v>
      </c>
      <c r="AT5" s="680"/>
      <c r="AU5" s="680"/>
      <c r="AV5" s="680"/>
      <c r="AW5" s="680"/>
      <c r="AX5" s="680"/>
      <c r="AY5" s="680"/>
      <c r="AZ5" s="677"/>
    </row>
    <row r="6" spans="1:52" ht="16" x14ac:dyDescent="0.2">
      <c r="A6" s="677" t="s">
        <v>13</v>
      </c>
      <c r="B6" s="680">
        <v>5</v>
      </c>
      <c r="C6" s="836" t="s">
        <v>122</v>
      </c>
      <c r="D6" s="686" t="s">
        <v>123</v>
      </c>
      <c r="E6" s="680">
        <v>2</v>
      </c>
      <c r="F6" s="697">
        <v>1275948</v>
      </c>
      <c r="G6" s="697" t="s">
        <v>17</v>
      </c>
      <c r="H6" s="697" t="s">
        <v>24</v>
      </c>
      <c r="I6" s="697" t="s">
        <v>124</v>
      </c>
      <c r="J6" s="713">
        <v>43845</v>
      </c>
      <c r="K6" s="696">
        <f t="shared" ca="1" si="0"/>
        <v>2.1194444444444445</v>
      </c>
      <c r="L6" s="696">
        <f t="shared" ca="1" si="1"/>
        <v>775</v>
      </c>
      <c r="M6" s="696">
        <f t="shared" ca="1" si="2"/>
        <v>25.833333333333332</v>
      </c>
      <c r="N6" s="731">
        <v>44207</v>
      </c>
      <c r="O6" s="742">
        <v>12.07</v>
      </c>
      <c r="P6" s="745" t="s">
        <v>14</v>
      </c>
      <c r="Q6" s="778">
        <v>185</v>
      </c>
      <c r="R6" s="697" t="s">
        <v>112</v>
      </c>
      <c r="S6" s="697">
        <v>241</v>
      </c>
      <c r="T6" s="697">
        <v>264</v>
      </c>
      <c r="U6" s="694"/>
      <c r="V6" s="680"/>
      <c r="W6" s="772">
        <v>23</v>
      </c>
      <c r="X6" s="697">
        <v>26</v>
      </c>
      <c r="Y6" s="697">
        <v>25</v>
      </c>
      <c r="Z6" s="697">
        <v>27</v>
      </c>
      <c r="AA6" s="697">
        <v>34</v>
      </c>
      <c r="AB6" s="697">
        <v>34</v>
      </c>
      <c r="AC6" s="697">
        <v>36</v>
      </c>
      <c r="AD6" s="697">
        <v>37</v>
      </c>
      <c r="AE6" s="697">
        <v>39</v>
      </c>
      <c r="AF6" s="694">
        <v>39</v>
      </c>
      <c r="AG6" s="777">
        <v>39</v>
      </c>
      <c r="AH6" s="777">
        <v>39</v>
      </c>
      <c r="AI6" s="697">
        <v>39</v>
      </c>
      <c r="AJ6" s="697">
        <v>41</v>
      </c>
      <c r="AK6" s="697">
        <v>43</v>
      </c>
      <c r="AL6" s="697">
        <v>42</v>
      </c>
      <c r="AM6" s="697">
        <v>40</v>
      </c>
      <c r="AN6" s="694">
        <v>40</v>
      </c>
      <c r="AO6" s="777">
        <v>40</v>
      </c>
      <c r="AP6" s="778">
        <v>44</v>
      </c>
      <c r="AQ6" s="694">
        <v>44</v>
      </c>
      <c r="AR6" s="694">
        <v>44</v>
      </c>
      <c r="AS6" s="694">
        <v>44</v>
      </c>
      <c r="AT6" s="680"/>
      <c r="AU6" s="680"/>
      <c r="AV6" s="680"/>
      <c r="AW6" s="680"/>
      <c r="AX6" s="680"/>
      <c r="AY6" s="680"/>
      <c r="AZ6" s="677"/>
    </row>
    <row r="7" spans="1:52" ht="16" x14ac:dyDescent="0.2">
      <c r="A7" s="677" t="s">
        <v>13</v>
      </c>
      <c r="B7" s="680">
        <v>6</v>
      </c>
      <c r="C7" s="836" t="s">
        <v>125</v>
      </c>
      <c r="D7" s="686" t="s">
        <v>126</v>
      </c>
      <c r="E7" s="680">
        <v>2</v>
      </c>
      <c r="F7" s="697">
        <v>1275948</v>
      </c>
      <c r="G7" s="697" t="s">
        <v>17</v>
      </c>
      <c r="H7" s="697" t="s">
        <v>24</v>
      </c>
      <c r="I7" s="697" t="s">
        <v>118</v>
      </c>
      <c r="J7" s="713">
        <v>43845</v>
      </c>
      <c r="K7" s="696">
        <f t="shared" ca="1" si="0"/>
        <v>2.1194444444444445</v>
      </c>
      <c r="L7" s="696">
        <f t="shared" ca="1" si="1"/>
        <v>775</v>
      </c>
      <c r="M7" s="696">
        <f t="shared" ca="1" si="2"/>
        <v>25.833333333333332</v>
      </c>
      <c r="N7" s="731">
        <v>44207</v>
      </c>
      <c r="O7" s="742">
        <v>12.07</v>
      </c>
      <c r="P7" s="745" t="s">
        <v>14</v>
      </c>
      <c r="Q7" s="778">
        <v>128</v>
      </c>
      <c r="R7" s="697" t="s">
        <v>112</v>
      </c>
      <c r="S7" s="697">
        <v>206</v>
      </c>
      <c r="T7" s="697">
        <v>236</v>
      </c>
      <c r="U7" s="694"/>
      <c r="V7" s="680"/>
      <c r="W7" s="772">
        <v>23</v>
      </c>
      <c r="X7" s="697">
        <v>26</v>
      </c>
      <c r="Y7" s="697">
        <v>28</v>
      </c>
      <c r="Z7" s="697">
        <v>32</v>
      </c>
      <c r="AA7" s="697">
        <v>32</v>
      </c>
      <c r="AB7" s="697">
        <v>34</v>
      </c>
      <c r="AC7" s="697">
        <v>35</v>
      </c>
      <c r="AD7" s="697">
        <v>37</v>
      </c>
      <c r="AE7" s="697">
        <v>38</v>
      </c>
      <c r="AF7" s="694">
        <v>39</v>
      </c>
      <c r="AG7" s="777">
        <v>40</v>
      </c>
      <c r="AH7" s="777">
        <v>41</v>
      </c>
      <c r="AI7" s="697">
        <v>41</v>
      </c>
      <c r="AJ7" s="697">
        <v>42</v>
      </c>
      <c r="AK7" s="697">
        <v>44</v>
      </c>
      <c r="AL7" s="697">
        <v>43</v>
      </c>
      <c r="AM7" s="697">
        <v>42</v>
      </c>
      <c r="AN7" s="694">
        <v>42</v>
      </c>
      <c r="AO7" s="777">
        <v>43</v>
      </c>
      <c r="AP7" s="778">
        <v>45</v>
      </c>
      <c r="AQ7" s="694">
        <v>45</v>
      </c>
      <c r="AR7" s="694">
        <v>45</v>
      </c>
      <c r="AS7" s="694">
        <v>47</v>
      </c>
      <c r="AT7" s="680"/>
      <c r="AU7" s="680"/>
      <c r="AV7" s="680"/>
      <c r="AW7" s="680"/>
      <c r="AX7" s="680"/>
      <c r="AY7" s="680"/>
      <c r="AZ7" s="677"/>
    </row>
    <row r="8" spans="1:52" ht="16" x14ac:dyDescent="0.2">
      <c r="A8" s="677" t="s">
        <v>13</v>
      </c>
      <c r="B8" s="680">
        <v>7</v>
      </c>
      <c r="C8" s="836" t="s">
        <v>127</v>
      </c>
      <c r="D8" s="686" t="s">
        <v>128</v>
      </c>
      <c r="E8" s="680">
        <v>8</v>
      </c>
      <c r="F8" s="697">
        <v>1299774</v>
      </c>
      <c r="G8" s="697" t="s">
        <v>17</v>
      </c>
      <c r="H8" s="697" t="s">
        <v>24</v>
      </c>
      <c r="I8" s="697" t="s">
        <v>124</v>
      </c>
      <c r="J8" s="713">
        <v>43824</v>
      </c>
      <c r="K8" s="696">
        <f t="shared" ca="1" si="0"/>
        <v>2.1749999999999998</v>
      </c>
      <c r="L8" s="696">
        <f t="shared" ca="1" si="1"/>
        <v>796</v>
      </c>
      <c r="M8" s="696">
        <f t="shared" ca="1" si="2"/>
        <v>26.533333333333335</v>
      </c>
      <c r="N8" s="731">
        <v>44207</v>
      </c>
      <c r="O8" s="742">
        <v>12.77</v>
      </c>
      <c r="P8" s="745" t="s">
        <v>14</v>
      </c>
      <c r="Q8" s="778">
        <v>161</v>
      </c>
      <c r="R8" s="697" t="s">
        <v>112</v>
      </c>
      <c r="S8" s="697">
        <v>193</v>
      </c>
      <c r="T8" s="697">
        <v>137</v>
      </c>
      <c r="U8" s="694"/>
      <c r="V8" s="680"/>
      <c r="W8" s="772">
        <v>25</v>
      </c>
      <c r="X8" s="697">
        <v>27</v>
      </c>
      <c r="Y8" s="697">
        <v>28</v>
      </c>
      <c r="Z8" s="697">
        <v>29</v>
      </c>
      <c r="AA8" s="697">
        <v>29</v>
      </c>
      <c r="AB8" s="697">
        <v>31</v>
      </c>
      <c r="AC8" s="697">
        <v>33</v>
      </c>
      <c r="AD8" s="697">
        <v>34</v>
      </c>
      <c r="AE8" s="697">
        <v>36</v>
      </c>
      <c r="AF8" s="694">
        <v>36</v>
      </c>
      <c r="AG8" s="777">
        <v>36</v>
      </c>
      <c r="AH8" s="777">
        <v>36</v>
      </c>
      <c r="AI8" s="697">
        <v>37</v>
      </c>
      <c r="AJ8" s="697">
        <v>37</v>
      </c>
      <c r="AK8" s="697">
        <v>38</v>
      </c>
      <c r="AL8" s="697">
        <v>37</v>
      </c>
      <c r="AM8" s="697">
        <v>36</v>
      </c>
      <c r="AN8" s="694">
        <v>36</v>
      </c>
      <c r="AO8" s="777">
        <v>36</v>
      </c>
      <c r="AP8" s="778">
        <v>37</v>
      </c>
      <c r="AQ8" s="694">
        <v>36</v>
      </c>
      <c r="AR8" s="694">
        <v>36</v>
      </c>
      <c r="AS8" s="694">
        <v>35</v>
      </c>
      <c r="AT8" s="680"/>
      <c r="AU8" s="680"/>
      <c r="AV8" s="680"/>
      <c r="AW8" s="680"/>
      <c r="AX8" s="680"/>
      <c r="AY8" s="680"/>
      <c r="AZ8" s="677"/>
    </row>
    <row r="9" spans="1:52" ht="16" x14ac:dyDescent="0.2">
      <c r="A9" s="677" t="s">
        <v>13</v>
      </c>
      <c r="B9" s="680">
        <v>8</v>
      </c>
      <c r="C9" s="835" t="s">
        <v>129</v>
      </c>
      <c r="D9" s="686" t="s">
        <v>130</v>
      </c>
      <c r="E9" s="684">
        <v>8</v>
      </c>
      <c r="F9" s="697">
        <v>1299774</v>
      </c>
      <c r="G9" s="697" t="s">
        <v>17</v>
      </c>
      <c r="H9" s="697" t="s">
        <v>24</v>
      </c>
      <c r="I9" s="697" t="s">
        <v>121</v>
      </c>
      <c r="J9" s="713">
        <v>43824</v>
      </c>
      <c r="K9" s="696">
        <f t="shared" ca="1" si="0"/>
        <v>2.1749999999999998</v>
      </c>
      <c r="L9" s="696">
        <f t="shared" ca="1" si="1"/>
        <v>796</v>
      </c>
      <c r="M9" s="696">
        <f t="shared" ca="1" si="2"/>
        <v>26.533333333333335</v>
      </c>
      <c r="N9" s="731">
        <v>44207</v>
      </c>
      <c r="O9" s="742">
        <v>12.77</v>
      </c>
      <c r="P9" s="745" t="s">
        <v>14</v>
      </c>
      <c r="Q9" s="778">
        <v>98</v>
      </c>
      <c r="R9" s="697" t="s">
        <v>112</v>
      </c>
      <c r="S9" s="697">
        <v>177</v>
      </c>
      <c r="T9" s="697" t="s">
        <v>112</v>
      </c>
      <c r="U9" s="694"/>
      <c r="V9" s="680"/>
      <c r="W9" s="772">
        <v>26</v>
      </c>
      <c r="X9" s="697">
        <v>30</v>
      </c>
      <c r="Y9" s="697">
        <v>30</v>
      </c>
      <c r="Z9" s="697">
        <v>31</v>
      </c>
      <c r="AA9" s="697">
        <v>34</v>
      </c>
      <c r="AB9" s="697">
        <v>35</v>
      </c>
      <c r="AC9" s="697">
        <v>38</v>
      </c>
      <c r="AD9" s="697">
        <v>40</v>
      </c>
      <c r="AE9" s="697">
        <v>43</v>
      </c>
      <c r="AF9" s="694">
        <v>44</v>
      </c>
      <c r="AG9" s="777">
        <v>44</v>
      </c>
      <c r="AH9" s="777">
        <v>44</v>
      </c>
      <c r="AI9" s="697">
        <v>44</v>
      </c>
      <c r="AJ9" s="697">
        <v>45</v>
      </c>
      <c r="AK9" s="697">
        <v>46</v>
      </c>
      <c r="AL9" s="697">
        <v>47</v>
      </c>
      <c r="AM9" s="697">
        <v>48</v>
      </c>
      <c r="AN9" s="694">
        <v>48</v>
      </c>
      <c r="AO9" s="777">
        <v>48</v>
      </c>
      <c r="AP9" s="778">
        <v>48</v>
      </c>
      <c r="AQ9" s="694">
        <v>48</v>
      </c>
      <c r="AR9" s="694">
        <v>48</v>
      </c>
      <c r="AS9" s="694"/>
      <c r="AT9" s="680"/>
      <c r="AU9" s="680"/>
      <c r="AV9" s="680"/>
      <c r="AW9" s="680"/>
      <c r="AX9" s="680"/>
      <c r="AY9" s="680"/>
      <c r="AZ9" s="677"/>
    </row>
    <row r="10" spans="1:52" ht="16" x14ac:dyDescent="0.2">
      <c r="A10" s="677" t="s">
        <v>13</v>
      </c>
      <c r="B10" s="680">
        <v>9</v>
      </c>
      <c r="C10" s="835" t="s">
        <v>131</v>
      </c>
      <c r="D10" s="686" t="s">
        <v>132</v>
      </c>
      <c r="E10" s="680">
        <v>8</v>
      </c>
      <c r="F10" s="697">
        <v>1299774</v>
      </c>
      <c r="G10" s="697" t="s">
        <v>17</v>
      </c>
      <c r="H10" s="697" t="s">
        <v>24</v>
      </c>
      <c r="I10" s="697" t="s">
        <v>118</v>
      </c>
      <c r="J10" s="713">
        <v>43824</v>
      </c>
      <c r="K10" s="696">
        <f t="shared" ca="1" si="0"/>
        <v>2.1749999999999998</v>
      </c>
      <c r="L10" s="696">
        <f t="shared" ca="1" si="1"/>
        <v>796</v>
      </c>
      <c r="M10" s="696">
        <f t="shared" ca="1" si="2"/>
        <v>26.533333333333335</v>
      </c>
      <c r="N10" s="731">
        <v>44207</v>
      </c>
      <c r="O10" s="742">
        <v>12.77</v>
      </c>
      <c r="P10" s="745" t="s">
        <v>14</v>
      </c>
      <c r="Q10" s="778">
        <v>123</v>
      </c>
      <c r="R10" s="697" t="s">
        <v>112</v>
      </c>
      <c r="S10" s="697">
        <v>202</v>
      </c>
      <c r="T10" s="697">
        <v>140</v>
      </c>
      <c r="U10" s="694"/>
      <c r="V10" s="680"/>
      <c r="W10" s="772">
        <v>25</v>
      </c>
      <c r="X10" s="697">
        <v>27</v>
      </c>
      <c r="Y10" s="697">
        <v>29</v>
      </c>
      <c r="Z10" s="697">
        <v>30</v>
      </c>
      <c r="AA10" s="697">
        <v>31</v>
      </c>
      <c r="AB10" s="697">
        <v>31</v>
      </c>
      <c r="AC10" s="697">
        <v>32</v>
      </c>
      <c r="AD10" s="697">
        <v>32</v>
      </c>
      <c r="AE10" s="697">
        <v>33</v>
      </c>
      <c r="AF10" s="694">
        <v>36</v>
      </c>
      <c r="AG10" s="777">
        <v>38</v>
      </c>
      <c r="AH10" s="777">
        <v>39</v>
      </c>
      <c r="AI10" s="697">
        <v>39</v>
      </c>
      <c r="AJ10" s="697">
        <v>38</v>
      </c>
      <c r="AK10" s="697">
        <v>37</v>
      </c>
      <c r="AL10" s="697">
        <v>37</v>
      </c>
      <c r="AM10" s="697">
        <v>36</v>
      </c>
      <c r="AN10" s="694">
        <v>36</v>
      </c>
      <c r="AO10" s="777">
        <v>36</v>
      </c>
      <c r="AP10" s="778">
        <v>37</v>
      </c>
      <c r="AQ10" s="694">
        <v>37</v>
      </c>
      <c r="AR10" s="694">
        <v>37</v>
      </c>
      <c r="AS10" s="694">
        <v>34</v>
      </c>
      <c r="AT10" s="680"/>
      <c r="AU10" s="680"/>
      <c r="AV10" s="680"/>
      <c r="AW10" s="680"/>
      <c r="AX10" s="680"/>
      <c r="AY10" s="680"/>
      <c r="AZ10" s="677"/>
    </row>
    <row r="11" spans="1:52" ht="16" x14ac:dyDescent="0.2">
      <c r="A11" s="677" t="s">
        <v>13</v>
      </c>
      <c r="B11" s="680">
        <v>10</v>
      </c>
      <c r="C11" s="835" t="s">
        <v>133</v>
      </c>
      <c r="D11" s="686" t="s">
        <v>134</v>
      </c>
      <c r="E11" s="684">
        <v>8</v>
      </c>
      <c r="F11" s="697">
        <v>1299774</v>
      </c>
      <c r="G11" s="697" t="s">
        <v>17</v>
      </c>
      <c r="H11" s="697" t="s">
        <v>24</v>
      </c>
      <c r="I11" s="697" t="s">
        <v>111</v>
      </c>
      <c r="J11" s="713">
        <v>43824</v>
      </c>
      <c r="K11" s="696">
        <f t="shared" ca="1" si="0"/>
        <v>2.1749999999999998</v>
      </c>
      <c r="L11" s="696">
        <f t="shared" ca="1" si="1"/>
        <v>796</v>
      </c>
      <c r="M11" s="696">
        <f t="shared" ca="1" si="2"/>
        <v>26.533333333333335</v>
      </c>
      <c r="N11" s="731">
        <v>44207</v>
      </c>
      <c r="O11" s="742">
        <v>12.77</v>
      </c>
      <c r="P11" s="745" t="s">
        <v>14</v>
      </c>
      <c r="Q11" s="778">
        <v>147</v>
      </c>
      <c r="R11" s="697" t="s">
        <v>112</v>
      </c>
      <c r="S11" s="697">
        <v>186</v>
      </c>
      <c r="T11" s="697" t="s">
        <v>112</v>
      </c>
      <c r="U11" s="694"/>
      <c r="V11" s="680"/>
      <c r="W11" s="772">
        <v>28</v>
      </c>
      <c r="X11" s="697">
        <v>29</v>
      </c>
      <c r="Y11" s="697">
        <v>31</v>
      </c>
      <c r="Z11" s="697">
        <v>31</v>
      </c>
      <c r="AA11" s="697">
        <v>32</v>
      </c>
      <c r="AB11" s="697">
        <v>32</v>
      </c>
      <c r="AC11" s="697">
        <v>32</v>
      </c>
      <c r="AD11" s="697">
        <v>33</v>
      </c>
      <c r="AE11" s="697">
        <v>34</v>
      </c>
      <c r="AF11" s="694">
        <v>35</v>
      </c>
      <c r="AG11" s="777">
        <v>35</v>
      </c>
      <c r="AH11" s="777">
        <v>36</v>
      </c>
      <c r="AI11" s="697">
        <v>36</v>
      </c>
      <c r="AJ11" s="697">
        <v>36</v>
      </c>
      <c r="AK11" s="697">
        <v>36</v>
      </c>
      <c r="AL11" s="697">
        <v>37</v>
      </c>
      <c r="AM11" s="697">
        <v>38</v>
      </c>
      <c r="AN11" s="694">
        <v>38</v>
      </c>
      <c r="AO11" s="777">
        <v>38</v>
      </c>
      <c r="AP11" s="778">
        <v>39</v>
      </c>
      <c r="AQ11" s="694">
        <v>39</v>
      </c>
      <c r="AR11" s="694">
        <v>39</v>
      </c>
      <c r="AS11" s="694"/>
      <c r="AT11" s="680"/>
      <c r="AU11" s="680"/>
      <c r="AV11" s="680"/>
      <c r="AW11" s="680"/>
      <c r="AX11" s="680"/>
      <c r="AY11" s="680"/>
      <c r="AZ11" s="677"/>
    </row>
    <row r="12" spans="1:52" ht="16" x14ac:dyDescent="0.2">
      <c r="A12" s="677" t="s">
        <v>13</v>
      </c>
      <c r="B12" s="680">
        <v>11</v>
      </c>
      <c r="C12" s="836" t="s">
        <v>135</v>
      </c>
      <c r="D12" s="686" t="s">
        <v>136</v>
      </c>
      <c r="E12" s="691">
        <v>10</v>
      </c>
      <c r="F12" s="697">
        <v>1312798</v>
      </c>
      <c r="G12" s="691" t="s">
        <v>17</v>
      </c>
      <c r="H12" s="692" t="s">
        <v>40</v>
      </c>
      <c r="I12" s="691" t="s">
        <v>115</v>
      </c>
      <c r="J12" s="713">
        <v>43789</v>
      </c>
      <c r="K12" s="696">
        <f t="shared" ca="1" si="0"/>
        <v>2.2722222222222221</v>
      </c>
      <c r="L12" s="696">
        <f t="shared" ca="1" si="1"/>
        <v>831</v>
      </c>
      <c r="M12" s="696">
        <f t="shared" ca="1" si="2"/>
        <v>27.7</v>
      </c>
      <c r="N12" s="731">
        <v>44207</v>
      </c>
      <c r="O12" s="742">
        <v>13.93</v>
      </c>
      <c r="P12" s="745" t="s">
        <v>14</v>
      </c>
      <c r="Q12" s="778">
        <v>105</v>
      </c>
      <c r="R12" s="697" t="s">
        <v>112</v>
      </c>
      <c r="S12" s="697">
        <v>186</v>
      </c>
      <c r="T12" s="697" t="s">
        <v>112</v>
      </c>
      <c r="U12" s="694"/>
      <c r="V12" s="680"/>
      <c r="W12" s="772">
        <v>32</v>
      </c>
      <c r="X12" s="697">
        <v>37</v>
      </c>
      <c r="Y12" s="697">
        <v>34</v>
      </c>
      <c r="Z12" s="697">
        <v>40</v>
      </c>
      <c r="AA12" s="697">
        <v>39</v>
      </c>
      <c r="AB12" s="691">
        <v>39</v>
      </c>
      <c r="AC12" s="691">
        <v>41</v>
      </c>
      <c r="AD12" s="691">
        <v>43</v>
      </c>
      <c r="AE12" s="691">
        <v>45</v>
      </c>
      <c r="AF12" s="682">
        <v>46</v>
      </c>
      <c r="AG12" s="779">
        <v>46</v>
      </c>
      <c r="AH12" s="780">
        <v>46</v>
      </c>
      <c r="AI12" s="692">
        <v>46</v>
      </c>
      <c r="AJ12" s="692">
        <v>46</v>
      </c>
      <c r="AK12" s="692">
        <v>46</v>
      </c>
      <c r="AL12" s="692">
        <v>47</v>
      </c>
      <c r="AM12" s="692">
        <v>48</v>
      </c>
      <c r="AN12" s="684">
        <v>47</v>
      </c>
      <c r="AO12" s="686">
        <v>46</v>
      </c>
      <c r="AP12" s="781">
        <v>45</v>
      </c>
      <c r="AQ12" s="684">
        <v>46</v>
      </c>
      <c r="AR12" s="684">
        <v>46</v>
      </c>
      <c r="AS12" s="684"/>
      <c r="AT12" s="680"/>
      <c r="AU12" s="680"/>
      <c r="AV12" s="680"/>
      <c r="AW12" s="680"/>
      <c r="AX12" s="680"/>
      <c r="AY12" s="680"/>
      <c r="AZ12" s="677"/>
    </row>
    <row r="13" spans="1:52" ht="16" x14ac:dyDescent="0.2">
      <c r="A13" s="677" t="s">
        <v>13</v>
      </c>
      <c r="B13" s="680">
        <v>12</v>
      </c>
      <c r="C13" s="836" t="s">
        <v>137</v>
      </c>
      <c r="D13" s="686" t="s">
        <v>138</v>
      </c>
      <c r="E13" s="691">
        <v>10</v>
      </c>
      <c r="F13" s="697">
        <v>1312798</v>
      </c>
      <c r="G13" s="691" t="s">
        <v>17</v>
      </c>
      <c r="H13" s="692" t="s">
        <v>40</v>
      </c>
      <c r="I13" s="691" t="s">
        <v>121</v>
      </c>
      <c r="J13" s="713">
        <v>43808</v>
      </c>
      <c r="K13" s="696">
        <f t="shared" ca="1" si="0"/>
        <v>2.2194444444444446</v>
      </c>
      <c r="L13" s="696">
        <f t="shared" ca="1" si="1"/>
        <v>812</v>
      </c>
      <c r="M13" s="696">
        <f t="shared" ca="1" si="2"/>
        <v>27.066666666666666</v>
      </c>
      <c r="N13" s="731">
        <v>44207</v>
      </c>
      <c r="O13" s="742">
        <v>13.3</v>
      </c>
      <c r="P13" s="745" t="s">
        <v>14</v>
      </c>
      <c r="Q13" s="778">
        <v>171</v>
      </c>
      <c r="R13" s="697" t="s">
        <v>112</v>
      </c>
      <c r="S13" s="697">
        <v>167</v>
      </c>
      <c r="T13" s="697" t="s">
        <v>112</v>
      </c>
      <c r="U13" s="694"/>
      <c r="V13" s="680"/>
      <c r="W13" s="772">
        <v>30</v>
      </c>
      <c r="X13" s="697">
        <v>34</v>
      </c>
      <c r="Y13" s="697">
        <v>34</v>
      </c>
      <c r="Z13" s="697">
        <v>40</v>
      </c>
      <c r="AA13" s="697">
        <v>38</v>
      </c>
      <c r="AB13" s="691">
        <v>38</v>
      </c>
      <c r="AC13" s="691">
        <v>40</v>
      </c>
      <c r="AD13" s="691">
        <v>43</v>
      </c>
      <c r="AE13" s="691">
        <v>44</v>
      </c>
      <c r="AF13" s="682">
        <v>44</v>
      </c>
      <c r="AG13" s="779">
        <v>44</v>
      </c>
      <c r="AH13" s="780">
        <v>44</v>
      </c>
      <c r="AI13" s="692">
        <v>44</v>
      </c>
      <c r="AJ13" s="692">
        <v>44</v>
      </c>
      <c r="AK13" s="692">
        <v>44</v>
      </c>
      <c r="AL13" s="692">
        <v>44</v>
      </c>
      <c r="AM13" s="692">
        <v>43</v>
      </c>
      <c r="AN13" s="684">
        <v>42</v>
      </c>
      <c r="AO13" s="686">
        <v>41</v>
      </c>
      <c r="AP13" s="781">
        <v>39</v>
      </c>
      <c r="AQ13" s="684">
        <v>39</v>
      </c>
      <c r="AR13" s="684">
        <v>39</v>
      </c>
      <c r="AS13" s="684"/>
      <c r="AT13" s="680"/>
      <c r="AU13" s="680"/>
      <c r="AV13" s="680"/>
      <c r="AW13" s="680"/>
      <c r="AX13" s="680"/>
      <c r="AY13" s="680"/>
      <c r="AZ13" s="677"/>
    </row>
    <row r="14" spans="1:52" ht="16" x14ac:dyDescent="0.2">
      <c r="A14" s="677" t="s">
        <v>13</v>
      </c>
      <c r="B14" s="680">
        <v>13</v>
      </c>
      <c r="C14" s="836" t="s">
        <v>139</v>
      </c>
      <c r="D14" s="686" t="s">
        <v>140</v>
      </c>
      <c r="E14" s="692">
        <v>11</v>
      </c>
      <c r="F14" s="698">
        <v>1343433</v>
      </c>
      <c r="G14" s="691" t="s">
        <v>15</v>
      </c>
      <c r="H14" s="692" t="s">
        <v>40</v>
      </c>
      <c r="I14" s="691" t="s">
        <v>111</v>
      </c>
      <c r="J14" s="714">
        <v>43871</v>
      </c>
      <c r="K14" s="696">
        <f t="shared" ca="1" si="0"/>
        <v>2.0499999999999998</v>
      </c>
      <c r="L14" s="696">
        <f t="shared" ca="1" si="1"/>
        <v>749</v>
      </c>
      <c r="M14" s="696">
        <f t="shared" ca="1" si="2"/>
        <v>24.966666666666665</v>
      </c>
      <c r="N14" s="731">
        <v>44207</v>
      </c>
      <c r="O14" s="742">
        <v>11.2</v>
      </c>
      <c r="P14" s="745" t="s">
        <v>14</v>
      </c>
      <c r="Q14" s="778">
        <v>151</v>
      </c>
      <c r="R14" s="697" t="s">
        <v>112</v>
      </c>
      <c r="S14" s="697">
        <v>221</v>
      </c>
      <c r="T14" s="697" t="s">
        <v>112</v>
      </c>
      <c r="U14" s="694"/>
      <c r="V14" s="680"/>
      <c r="W14" s="772">
        <v>25</v>
      </c>
      <c r="X14" s="697">
        <v>27</v>
      </c>
      <c r="Y14" s="697">
        <v>27</v>
      </c>
      <c r="Z14" s="697">
        <v>28</v>
      </c>
      <c r="AA14" s="697">
        <v>31</v>
      </c>
      <c r="AB14" s="691">
        <v>30</v>
      </c>
      <c r="AC14" s="691">
        <v>30</v>
      </c>
      <c r="AD14" s="691">
        <v>30</v>
      </c>
      <c r="AE14" s="691">
        <v>30</v>
      </c>
      <c r="AF14" s="694">
        <v>30</v>
      </c>
      <c r="AG14" s="780">
        <v>30</v>
      </c>
      <c r="AH14" s="780">
        <v>33</v>
      </c>
      <c r="AI14" s="692">
        <v>33</v>
      </c>
      <c r="AJ14" s="692">
        <v>34</v>
      </c>
      <c r="AK14" s="692">
        <v>34</v>
      </c>
      <c r="AL14" s="692">
        <v>33</v>
      </c>
      <c r="AM14" s="692">
        <v>32</v>
      </c>
      <c r="AN14" s="684">
        <v>32</v>
      </c>
      <c r="AO14" s="686">
        <v>32</v>
      </c>
      <c r="AP14" s="781">
        <v>32</v>
      </c>
      <c r="AQ14" s="684">
        <v>32</v>
      </c>
      <c r="AR14" s="684">
        <v>32</v>
      </c>
      <c r="AS14" s="684"/>
      <c r="AT14" s="680"/>
      <c r="AU14" s="680"/>
      <c r="AV14" s="680"/>
      <c r="AW14" s="680"/>
      <c r="AX14" s="680"/>
      <c r="AY14" s="680"/>
      <c r="AZ14" s="677"/>
    </row>
    <row r="15" spans="1:52" ht="16" x14ac:dyDescent="0.2">
      <c r="A15" s="677" t="s">
        <v>13</v>
      </c>
      <c r="B15" s="681">
        <v>14</v>
      </c>
      <c r="C15" s="626"/>
      <c r="D15" s="687" t="s">
        <v>141</v>
      </c>
      <c r="E15" s="693">
        <v>11</v>
      </c>
      <c r="F15" s="699">
        <v>1343433</v>
      </c>
      <c r="G15" s="693" t="s">
        <v>15</v>
      </c>
      <c r="H15" s="711" t="s">
        <v>40</v>
      </c>
      <c r="I15" s="693" t="s">
        <v>124</v>
      </c>
      <c r="J15" s="715">
        <v>43811</v>
      </c>
      <c r="K15" s="696">
        <f t="shared" ca="1" si="0"/>
        <v>2.2111111111111112</v>
      </c>
      <c r="L15" s="696">
        <f t="shared" ca="1" si="1"/>
        <v>809</v>
      </c>
      <c r="M15" s="696">
        <f t="shared" ca="1" si="2"/>
        <v>26.966666666666665</v>
      </c>
      <c r="N15" s="732">
        <v>44207</v>
      </c>
      <c r="O15" s="742">
        <v>13.2</v>
      </c>
      <c r="P15" s="746" t="s">
        <v>14</v>
      </c>
      <c r="Q15" s="697" t="s">
        <v>112</v>
      </c>
      <c r="R15" s="711" t="s">
        <v>112</v>
      </c>
      <c r="S15" s="711" t="s">
        <v>112</v>
      </c>
      <c r="T15" s="711" t="s">
        <v>112</v>
      </c>
      <c r="U15" s="695"/>
      <c r="V15" s="680"/>
      <c r="W15" s="782">
        <v>28</v>
      </c>
      <c r="X15" s="711" t="s">
        <v>112</v>
      </c>
      <c r="Y15" s="711" t="s">
        <v>112</v>
      </c>
      <c r="Z15" s="711" t="s">
        <v>112</v>
      </c>
      <c r="AA15" s="711" t="s">
        <v>112</v>
      </c>
      <c r="AB15" s="693" t="s">
        <v>112</v>
      </c>
      <c r="AC15" s="693" t="s">
        <v>112</v>
      </c>
      <c r="AD15" s="693" t="s">
        <v>112</v>
      </c>
      <c r="AE15" s="693" t="s">
        <v>112</v>
      </c>
      <c r="AF15" s="683" t="s">
        <v>112</v>
      </c>
      <c r="AG15" s="682"/>
      <c r="AH15" s="682"/>
      <c r="AI15" s="693" t="s">
        <v>112</v>
      </c>
      <c r="AJ15" s="693" t="s">
        <v>112</v>
      </c>
      <c r="AK15" s="693" t="s">
        <v>112</v>
      </c>
      <c r="AL15" s="693" t="s">
        <v>112</v>
      </c>
      <c r="AM15" s="693" t="s">
        <v>112</v>
      </c>
      <c r="AN15" s="682"/>
      <c r="AO15" s="783" t="s">
        <v>112</v>
      </c>
      <c r="AP15" s="784" t="s">
        <v>112</v>
      </c>
      <c r="AQ15" s="682"/>
      <c r="AR15" s="682"/>
      <c r="AS15" s="682"/>
      <c r="AT15" s="680"/>
      <c r="AU15" s="680"/>
      <c r="AV15" s="680"/>
      <c r="AW15" s="680"/>
      <c r="AX15" s="680"/>
      <c r="AY15" s="680"/>
      <c r="AZ15" s="677"/>
    </row>
    <row r="16" spans="1:52" ht="16" x14ac:dyDescent="0.2">
      <c r="A16" s="677" t="s">
        <v>13</v>
      </c>
      <c r="B16" s="680">
        <v>15</v>
      </c>
      <c r="C16" s="836" t="s">
        <v>142</v>
      </c>
      <c r="D16" s="686" t="s">
        <v>143</v>
      </c>
      <c r="E16" s="691">
        <v>3</v>
      </c>
      <c r="F16" s="697">
        <v>1198647</v>
      </c>
      <c r="G16" s="697" t="s">
        <v>17</v>
      </c>
      <c r="H16" s="697" t="s">
        <v>54</v>
      </c>
      <c r="I16" s="697" t="s">
        <v>124</v>
      </c>
      <c r="J16" s="713">
        <v>43831</v>
      </c>
      <c r="K16" s="696">
        <f t="shared" ca="1" si="0"/>
        <v>2.1583333333333332</v>
      </c>
      <c r="L16" s="696">
        <f t="shared" ca="1" si="1"/>
        <v>789</v>
      </c>
      <c r="M16" s="696">
        <f t="shared" ca="1" si="2"/>
        <v>26.3</v>
      </c>
      <c r="N16" s="731">
        <v>44207</v>
      </c>
      <c r="O16" s="742">
        <v>12.53</v>
      </c>
      <c r="P16" s="745" t="s">
        <v>14</v>
      </c>
      <c r="Q16" s="778">
        <v>150</v>
      </c>
      <c r="R16" s="697" t="s">
        <v>112</v>
      </c>
      <c r="S16" s="697">
        <v>195</v>
      </c>
      <c r="T16" s="697" t="s">
        <v>112</v>
      </c>
      <c r="U16" s="694"/>
      <c r="V16" s="680"/>
      <c r="W16" s="772">
        <v>26</v>
      </c>
      <c r="X16" s="697">
        <v>29</v>
      </c>
      <c r="Y16" s="697">
        <v>28</v>
      </c>
      <c r="Z16" s="697">
        <v>36</v>
      </c>
      <c r="AA16" s="697">
        <v>36</v>
      </c>
      <c r="AB16" s="697">
        <v>36</v>
      </c>
      <c r="AC16" s="697">
        <v>36</v>
      </c>
      <c r="AD16" s="697">
        <v>36</v>
      </c>
      <c r="AE16" s="697">
        <v>36</v>
      </c>
      <c r="AF16" s="694">
        <v>38</v>
      </c>
      <c r="AG16" s="777">
        <v>40</v>
      </c>
      <c r="AH16" s="777">
        <v>42</v>
      </c>
      <c r="AI16" s="697">
        <v>43</v>
      </c>
      <c r="AJ16" s="697">
        <v>44</v>
      </c>
      <c r="AK16" s="697">
        <v>44</v>
      </c>
      <c r="AL16" s="697">
        <v>43</v>
      </c>
      <c r="AM16" s="697">
        <v>42</v>
      </c>
      <c r="AN16" s="694">
        <v>42</v>
      </c>
      <c r="AO16" s="777">
        <v>42</v>
      </c>
      <c r="AP16" s="778">
        <v>47</v>
      </c>
      <c r="AQ16" s="694">
        <v>46</v>
      </c>
      <c r="AR16" s="694">
        <v>46</v>
      </c>
      <c r="AS16" s="694"/>
      <c r="AT16" s="680"/>
      <c r="AU16" s="680"/>
      <c r="AV16" s="680"/>
      <c r="AW16" s="680"/>
      <c r="AX16" s="680"/>
      <c r="AY16" s="680"/>
      <c r="AZ16" s="677"/>
    </row>
    <row r="17" spans="1:52" ht="16" x14ac:dyDescent="0.2">
      <c r="A17" s="677" t="s">
        <v>13</v>
      </c>
      <c r="B17" s="680">
        <v>16</v>
      </c>
      <c r="C17" s="836" t="s">
        <v>144</v>
      </c>
      <c r="D17" s="686" t="s">
        <v>145</v>
      </c>
      <c r="E17" s="691">
        <v>3</v>
      </c>
      <c r="F17" s="697">
        <v>1198647</v>
      </c>
      <c r="G17" s="697" t="s">
        <v>17</v>
      </c>
      <c r="H17" s="697" t="s">
        <v>54</v>
      </c>
      <c r="I17" s="697" t="s">
        <v>115</v>
      </c>
      <c r="J17" s="713">
        <v>43831</v>
      </c>
      <c r="K17" s="696">
        <f t="shared" ca="1" si="0"/>
        <v>2.1583333333333332</v>
      </c>
      <c r="L17" s="696">
        <f t="shared" ca="1" si="1"/>
        <v>789</v>
      </c>
      <c r="M17" s="696">
        <f t="shared" ca="1" si="2"/>
        <v>26.3</v>
      </c>
      <c r="N17" s="731">
        <v>44207</v>
      </c>
      <c r="O17" s="742">
        <v>12.53</v>
      </c>
      <c r="P17" s="745" t="s">
        <v>14</v>
      </c>
      <c r="Q17" s="778">
        <v>138</v>
      </c>
      <c r="R17" s="697" t="s">
        <v>112</v>
      </c>
      <c r="S17" s="697">
        <v>151</v>
      </c>
      <c r="T17" s="697" t="s">
        <v>112</v>
      </c>
      <c r="U17" s="694"/>
      <c r="V17" s="680"/>
      <c r="W17" s="772">
        <v>27</v>
      </c>
      <c r="X17" s="697">
        <v>29</v>
      </c>
      <c r="Y17" s="697">
        <v>31</v>
      </c>
      <c r="Z17" s="697">
        <v>40</v>
      </c>
      <c r="AA17" s="697">
        <v>40</v>
      </c>
      <c r="AB17" s="697">
        <v>39</v>
      </c>
      <c r="AC17" s="697">
        <v>38</v>
      </c>
      <c r="AD17" s="697">
        <v>38</v>
      </c>
      <c r="AE17" s="697">
        <v>37</v>
      </c>
      <c r="AF17" s="694">
        <v>38</v>
      </c>
      <c r="AG17" s="777">
        <v>39</v>
      </c>
      <c r="AH17" s="777">
        <v>39</v>
      </c>
      <c r="AI17" s="697">
        <v>39</v>
      </c>
      <c r="AJ17" s="697">
        <v>39</v>
      </c>
      <c r="AK17" s="697">
        <v>40</v>
      </c>
      <c r="AL17" s="697">
        <v>40</v>
      </c>
      <c r="AM17" s="697">
        <v>40</v>
      </c>
      <c r="AN17" s="694">
        <v>40</v>
      </c>
      <c r="AO17" s="777">
        <v>40</v>
      </c>
      <c r="AP17" s="778">
        <v>43</v>
      </c>
      <c r="AQ17" s="694">
        <v>43</v>
      </c>
      <c r="AR17" s="694">
        <v>43</v>
      </c>
      <c r="AS17" s="694"/>
      <c r="AT17" s="680"/>
      <c r="AU17" s="680"/>
      <c r="AV17" s="680"/>
      <c r="AW17" s="680"/>
      <c r="AX17" s="680"/>
      <c r="AY17" s="680"/>
      <c r="AZ17" s="677"/>
    </row>
    <row r="18" spans="1:52" ht="16" x14ac:dyDescent="0.2">
      <c r="A18" s="677" t="s">
        <v>13</v>
      </c>
      <c r="B18" s="680">
        <v>17</v>
      </c>
      <c r="C18" s="836" t="s">
        <v>146</v>
      </c>
      <c r="D18" s="686" t="s">
        <v>147</v>
      </c>
      <c r="E18" s="691">
        <v>5</v>
      </c>
      <c r="F18" s="697">
        <v>1275960</v>
      </c>
      <c r="G18" s="697" t="s">
        <v>17</v>
      </c>
      <c r="H18" s="697" t="s">
        <v>54</v>
      </c>
      <c r="I18" s="697" t="s">
        <v>124</v>
      </c>
      <c r="J18" s="713">
        <v>43831</v>
      </c>
      <c r="K18" s="696">
        <f t="shared" ca="1" si="0"/>
        <v>2.1583333333333332</v>
      </c>
      <c r="L18" s="696">
        <f t="shared" ca="1" si="1"/>
        <v>789</v>
      </c>
      <c r="M18" s="696">
        <f t="shared" ca="1" si="2"/>
        <v>26.3</v>
      </c>
      <c r="N18" s="731">
        <v>44207</v>
      </c>
      <c r="O18" s="742">
        <v>12.53</v>
      </c>
      <c r="P18" s="745" t="s">
        <v>14</v>
      </c>
      <c r="Q18" s="778">
        <v>109</v>
      </c>
      <c r="R18" s="697" t="s">
        <v>112</v>
      </c>
      <c r="S18" s="697">
        <v>155</v>
      </c>
      <c r="T18" s="697">
        <v>208</v>
      </c>
      <c r="U18" s="694"/>
      <c r="V18" s="680"/>
      <c r="W18" s="772">
        <v>26</v>
      </c>
      <c r="X18" s="697">
        <v>27</v>
      </c>
      <c r="Y18" s="697">
        <v>27</v>
      </c>
      <c r="Z18" s="697">
        <v>31</v>
      </c>
      <c r="AA18" s="697">
        <v>32</v>
      </c>
      <c r="AB18" s="697">
        <v>34</v>
      </c>
      <c r="AC18" s="697">
        <v>38</v>
      </c>
      <c r="AD18" s="697">
        <v>43</v>
      </c>
      <c r="AE18" s="697">
        <v>47</v>
      </c>
      <c r="AF18" s="694">
        <v>48</v>
      </c>
      <c r="AG18" s="777">
        <v>48</v>
      </c>
      <c r="AH18" s="777">
        <v>49</v>
      </c>
      <c r="AI18" s="697">
        <v>49</v>
      </c>
      <c r="AJ18" s="697">
        <v>50</v>
      </c>
      <c r="AK18" s="697">
        <v>52</v>
      </c>
      <c r="AL18" s="697">
        <v>50</v>
      </c>
      <c r="AM18" s="697">
        <v>49</v>
      </c>
      <c r="AN18" s="694">
        <v>50</v>
      </c>
      <c r="AO18" s="777">
        <v>50</v>
      </c>
      <c r="AP18" s="778">
        <v>43</v>
      </c>
      <c r="AQ18" s="694">
        <v>43</v>
      </c>
      <c r="AR18" s="694">
        <v>43</v>
      </c>
      <c r="AS18" s="694">
        <v>43</v>
      </c>
      <c r="AT18" s="680"/>
      <c r="AU18" s="680"/>
      <c r="AV18" s="680"/>
      <c r="AW18" s="680"/>
      <c r="AX18" s="680"/>
      <c r="AY18" s="680"/>
      <c r="AZ18" s="677"/>
    </row>
    <row r="19" spans="1:52" ht="16" x14ac:dyDescent="0.2">
      <c r="A19" s="677" t="s">
        <v>13</v>
      </c>
      <c r="B19" s="680">
        <v>18</v>
      </c>
      <c r="C19" s="836" t="s">
        <v>148</v>
      </c>
      <c r="D19" s="686" t="s">
        <v>149</v>
      </c>
      <c r="E19" s="691">
        <v>5</v>
      </c>
      <c r="F19" s="697">
        <v>1275960</v>
      </c>
      <c r="G19" s="697" t="s">
        <v>17</v>
      </c>
      <c r="H19" s="697" t="s">
        <v>54</v>
      </c>
      <c r="I19" s="697" t="s">
        <v>121</v>
      </c>
      <c r="J19" s="713">
        <v>43831</v>
      </c>
      <c r="K19" s="696">
        <f t="shared" ca="1" si="0"/>
        <v>2.1583333333333332</v>
      </c>
      <c r="L19" s="696">
        <f t="shared" ca="1" si="1"/>
        <v>789</v>
      </c>
      <c r="M19" s="696">
        <f t="shared" ca="1" si="2"/>
        <v>26.3</v>
      </c>
      <c r="N19" s="731">
        <v>44207</v>
      </c>
      <c r="O19" s="742">
        <v>12.53</v>
      </c>
      <c r="P19" s="745" t="s">
        <v>14</v>
      </c>
      <c r="Q19" s="778">
        <v>150</v>
      </c>
      <c r="R19" s="697" t="s">
        <v>112</v>
      </c>
      <c r="S19" s="697">
        <v>173</v>
      </c>
      <c r="T19" s="697">
        <v>210</v>
      </c>
      <c r="U19" s="694"/>
      <c r="V19" s="680"/>
      <c r="W19" s="772">
        <v>29</v>
      </c>
      <c r="X19" s="697">
        <v>29</v>
      </c>
      <c r="Y19" s="697">
        <v>30</v>
      </c>
      <c r="Z19" s="697">
        <v>33</v>
      </c>
      <c r="AA19" s="697">
        <v>34</v>
      </c>
      <c r="AB19" s="697">
        <v>34</v>
      </c>
      <c r="AC19" s="697">
        <v>35</v>
      </c>
      <c r="AD19" s="697">
        <v>35</v>
      </c>
      <c r="AE19" s="697">
        <v>37</v>
      </c>
      <c r="AF19" s="694">
        <v>38</v>
      </c>
      <c r="AG19" s="777">
        <v>38</v>
      </c>
      <c r="AH19" s="777">
        <v>38</v>
      </c>
      <c r="AI19" s="697">
        <v>38</v>
      </c>
      <c r="AJ19" s="697">
        <v>38</v>
      </c>
      <c r="AK19" s="697">
        <v>38</v>
      </c>
      <c r="AL19" s="697">
        <v>36</v>
      </c>
      <c r="AM19" s="697">
        <v>34</v>
      </c>
      <c r="AN19" s="694">
        <v>35</v>
      </c>
      <c r="AO19" s="777">
        <v>36</v>
      </c>
      <c r="AP19" s="778">
        <v>54</v>
      </c>
      <c r="AQ19" s="694">
        <v>54</v>
      </c>
      <c r="AR19" s="694">
        <v>54</v>
      </c>
      <c r="AS19" s="694">
        <v>49</v>
      </c>
      <c r="AT19" s="680"/>
      <c r="AU19" s="680"/>
      <c r="AV19" s="680"/>
      <c r="AW19" s="680"/>
      <c r="AX19" s="680"/>
      <c r="AY19" s="680"/>
      <c r="AZ19" s="677"/>
    </row>
    <row r="20" spans="1:52" ht="16" x14ac:dyDescent="0.2">
      <c r="A20" s="677" t="s">
        <v>13</v>
      </c>
      <c r="B20" s="680">
        <v>19</v>
      </c>
      <c r="C20" s="836" t="s">
        <v>150</v>
      </c>
      <c r="D20" s="686" t="s">
        <v>151</v>
      </c>
      <c r="E20" s="691">
        <v>5</v>
      </c>
      <c r="F20" s="697">
        <v>1275960</v>
      </c>
      <c r="G20" s="697" t="s">
        <v>17</v>
      </c>
      <c r="H20" s="697" t="s">
        <v>54</v>
      </c>
      <c r="I20" s="697" t="s">
        <v>111</v>
      </c>
      <c r="J20" s="713">
        <v>43832</v>
      </c>
      <c r="K20" s="696">
        <f t="shared" ca="1" si="0"/>
        <v>2.1555555555555554</v>
      </c>
      <c r="L20" s="696">
        <f t="shared" ca="1" si="1"/>
        <v>788</v>
      </c>
      <c r="M20" s="696">
        <f t="shared" ca="1" si="2"/>
        <v>26.266666666666666</v>
      </c>
      <c r="N20" s="731">
        <v>44207</v>
      </c>
      <c r="O20" s="742">
        <v>12.5</v>
      </c>
      <c r="P20" s="745" t="s">
        <v>14</v>
      </c>
      <c r="Q20" s="778">
        <v>138</v>
      </c>
      <c r="R20" s="697" t="s">
        <v>112</v>
      </c>
      <c r="S20" s="697">
        <v>183</v>
      </c>
      <c r="T20" s="697">
        <v>193</v>
      </c>
      <c r="U20" s="694"/>
      <c r="V20" s="680"/>
      <c r="W20" s="772">
        <v>27</v>
      </c>
      <c r="X20" s="697">
        <v>29</v>
      </c>
      <c r="Y20" s="697">
        <v>29</v>
      </c>
      <c r="Z20" s="697">
        <v>31</v>
      </c>
      <c r="AA20" s="697">
        <v>31</v>
      </c>
      <c r="AB20" s="697">
        <v>32</v>
      </c>
      <c r="AC20" s="697">
        <v>33</v>
      </c>
      <c r="AD20" s="697">
        <v>35</v>
      </c>
      <c r="AE20" s="697">
        <v>36</v>
      </c>
      <c r="AF20" s="694">
        <v>37</v>
      </c>
      <c r="AG20" s="777">
        <v>38</v>
      </c>
      <c r="AH20" s="777">
        <v>38</v>
      </c>
      <c r="AI20" s="697">
        <v>38</v>
      </c>
      <c r="AJ20" s="697">
        <v>39</v>
      </c>
      <c r="AK20" s="697">
        <v>41</v>
      </c>
      <c r="AL20" s="697">
        <v>41</v>
      </c>
      <c r="AM20" s="697">
        <v>42</v>
      </c>
      <c r="AN20" s="694">
        <v>43</v>
      </c>
      <c r="AO20" s="777">
        <v>43</v>
      </c>
      <c r="AP20" s="778">
        <v>43</v>
      </c>
      <c r="AQ20" s="694">
        <v>43</v>
      </c>
      <c r="AR20" s="694">
        <v>43</v>
      </c>
      <c r="AS20" s="694">
        <v>41</v>
      </c>
      <c r="AT20" s="680"/>
      <c r="AU20" s="680"/>
      <c r="AV20" s="680"/>
      <c r="AW20" s="680"/>
      <c r="AX20" s="680"/>
      <c r="AY20" s="680"/>
      <c r="AZ20" s="677"/>
    </row>
    <row r="21" spans="1:52" ht="16" x14ac:dyDescent="0.2">
      <c r="A21" s="677" t="s">
        <v>13</v>
      </c>
      <c r="B21" s="680">
        <v>20</v>
      </c>
      <c r="C21" s="836" t="s">
        <v>152</v>
      </c>
      <c r="D21" s="686" t="s">
        <v>153</v>
      </c>
      <c r="E21" s="691">
        <v>5</v>
      </c>
      <c r="F21" s="697">
        <v>1275960</v>
      </c>
      <c r="G21" s="697" t="s">
        <v>17</v>
      </c>
      <c r="H21" s="697" t="s">
        <v>54</v>
      </c>
      <c r="I21" s="697" t="s">
        <v>118</v>
      </c>
      <c r="J21" s="713">
        <v>43832</v>
      </c>
      <c r="K21" s="696">
        <f t="shared" ca="1" si="0"/>
        <v>2.1555555555555554</v>
      </c>
      <c r="L21" s="696">
        <f t="shared" ca="1" si="1"/>
        <v>788</v>
      </c>
      <c r="M21" s="696">
        <f t="shared" ca="1" si="2"/>
        <v>26.266666666666666</v>
      </c>
      <c r="N21" s="731">
        <v>44207</v>
      </c>
      <c r="O21" s="742">
        <v>12.5</v>
      </c>
      <c r="P21" s="745" t="s">
        <v>14</v>
      </c>
      <c r="Q21" s="778">
        <v>160</v>
      </c>
      <c r="R21" s="697" t="s">
        <v>112</v>
      </c>
      <c r="S21" s="697">
        <v>189</v>
      </c>
      <c r="T21" s="697">
        <v>202</v>
      </c>
      <c r="U21" s="694"/>
      <c r="V21" s="680"/>
      <c r="W21" s="772">
        <v>28</v>
      </c>
      <c r="X21" s="697">
        <v>33</v>
      </c>
      <c r="Y21" s="697">
        <v>33</v>
      </c>
      <c r="Z21" s="697">
        <v>40</v>
      </c>
      <c r="AA21" s="697">
        <v>40</v>
      </c>
      <c r="AB21" s="697">
        <v>41</v>
      </c>
      <c r="AC21" s="697">
        <v>41</v>
      </c>
      <c r="AD21" s="697">
        <v>42</v>
      </c>
      <c r="AE21" s="697">
        <v>44</v>
      </c>
      <c r="AF21" s="694">
        <v>46</v>
      </c>
      <c r="AG21" s="777">
        <v>48</v>
      </c>
      <c r="AH21" s="777">
        <v>50</v>
      </c>
      <c r="AI21" s="697">
        <v>50</v>
      </c>
      <c r="AJ21" s="697">
        <v>51</v>
      </c>
      <c r="AK21" s="697">
        <v>52</v>
      </c>
      <c r="AL21" s="697">
        <v>53</v>
      </c>
      <c r="AM21" s="697">
        <v>54</v>
      </c>
      <c r="AN21" s="694">
        <v>54</v>
      </c>
      <c r="AO21" s="777">
        <v>55</v>
      </c>
      <c r="AP21" s="778">
        <v>57</v>
      </c>
      <c r="AQ21" s="694">
        <v>57</v>
      </c>
      <c r="AR21" s="694">
        <v>57</v>
      </c>
      <c r="AS21" s="694">
        <v>53</v>
      </c>
      <c r="AT21" s="680"/>
      <c r="AU21" s="680"/>
      <c r="AV21" s="680"/>
      <c r="AW21" s="680"/>
      <c r="AX21" s="680"/>
      <c r="AY21" s="680"/>
      <c r="AZ21" s="677"/>
    </row>
    <row r="22" spans="1:52" ht="16" x14ac:dyDescent="0.2">
      <c r="A22" s="677" t="s">
        <v>13</v>
      </c>
      <c r="B22" s="680">
        <v>21</v>
      </c>
      <c r="C22" s="836" t="s">
        <v>154</v>
      </c>
      <c r="D22" s="686" t="s">
        <v>155</v>
      </c>
      <c r="E22" s="691">
        <v>5</v>
      </c>
      <c r="F22" s="697">
        <v>1275960</v>
      </c>
      <c r="G22" s="697" t="s">
        <v>17</v>
      </c>
      <c r="H22" s="697" t="s">
        <v>54</v>
      </c>
      <c r="I22" s="697" t="s">
        <v>115</v>
      </c>
      <c r="J22" s="713">
        <v>43832</v>
      </c>
      <c r="K22" s="696">
        <f t="shared" ca="1" si="0"/>
        <v>2.1555555555555554</v>
      </c>
      <c r="L22" s="696">
        <f t="shared" ca="1" si="1"/>
        <v>788</v>
      </c>
      <c r="M22" s="696">
        <f t="shared" ca="1" si="2"/>
        <v>26.266666666666666</v>
      </c>
      <c r="N22" s="731">
        <v>44207</v>
      </c>
      <c r="O22" s="742">
        <v>12.5</v>
      </c>
      <c r="P22" s="745" t="s">
        <v>14</v>
      </c>
      <c r="Q22" s="778">
        <v>141</v>
      </c>
      <c r="R22" s="697" t="s">
        <v>112</v>
      </c>
      <c r="S22" s="697">
        <v>192</v>
      </c>
      <c r="T22" s="697">
        <v>137</v>
      </c>
      <c r="U22" s="694"/>
      <c r="V22" s="680"/>
      <c r="W22" s="772">
        <v>29</v>
      </c>
      <c r="X22" s="697">
        <v>31</v>
      </c>
      <c r="Y22" s="697">
        <v>31</v>
      </c>
      <c r="Z22" s="697">
        <v>36</v>
      </c>
      <c r="AA22" s="697">
        <v>37</v>
      </c>
      <c r="AB22" s="697">
        <v>38</v>
      </c>
      <c r="AC22" s="697">
        <v>39</v>
      </c>
      <c r="AD22" s="697">
        <v>40</v>
      </c>
      <c r="AE22" s="697">
        <v>44</v>
      </c>
      <c r="AF22" s="694">
        <v>45</v>
      </c>
      <c r="AG22" s="777">
        <v>47</v>
      </c>
      <c r="AH22" s="777">
        <v>47</v>
      </c>
      <c r="AI22" s="697">
        <v>47</v>
      </c>
      <c r="AJ22" s="697">
        <v>47</v>
      </c>
      <c r="AK22" s="697">
        <v>48</v>
      </c>
      <c r="AL22" s="697">
        <v>48</v>
      </c>
      <c r="AM22" s="697">
        <v>49</v>
      </c>
      <c r="AN22" s="694">
        <v>50</v>
      </c>
      <c r="AO22" s="777">
        <v>50</v>
      </c>
      <c r="AP22" s="778">
        <v>50</v>
      </c>
      <c r="AQ22" s="694">
        <v>50</v>
      </c>
      <c r="AR22" s="694">
        <v>50</v>
      </c>
      <c r="AS22" s="694">
        <v>33</v>
      </c>
      <c r="AT22" s="680"/>
      <c r="AU22" s="680"/>
      <c r="AV22" s="680"/>
      <c r="AW22" s="680"/>
      <c r="AX22" s="680"/>
      <c r="AY22" s="680"/>
      <c r="AZ22" s="677"/>
    </row>
    <row r="23" spans="1:52" ht="16" x14ac:dyDescent="0.2">
      <c r="A23" s="677" t="s">
        <v>13</v>
      </c>
      <c r="B23" s="680">
        <v>22</v>
      </c>
      <c r="C23" s="836" t="s">
        <v>156</v>
      </c>
      <c r="D23" s="686" t="s">
        <v>157</v>
      </c>
      <c r="E23" s="691">
        <v>7</v>
      </c>
      <c r="F23" s="697">
        <v>1253158</v>
      </c>
      <c r="G23" s="697" t="s">
        <v>15</v>
      </c>
      <c r="H23" s="697" t="s">
        <v>54</v>
      </c>
      <c r="I23" s="697" t="s">
        <v>124</v>
      </c>
      <c r="J23" s="713">
        <v>43832</v>
      </c>
      <c r="K23" s="696">
        <f t="shared" ca="1" si="0"/>
        <v>2.1555555555555554</v>
      </c>
      <c r="L23" s="696">
        <f t="shared" ca="1" si="1"/>
        <v>788</v>
      </c>
      <c r="M23" s="696">
        <f t="shared" ca="1" si="2"/>
        <v>26.266666666666666</v>
      </c>
      <c r="N23" s="731">
        <v>44207</v>
      </c>
      <c r="O23" s="742">
        <v>12.5</v>
      </c>
      <c r="P23" s="745" t="s">
        <v>14</v>
      </c>
      <c r="Q23" s="778">
        <v>244</v>
      </c>
      <c r="R23" s="697" t="s">
        <v>112</v>
      </c>
      <c r="S23" s="697">
        <v>183</v>
      </c>
      <c r="T23" s="697">
        <v>131</v>
      </c>
      <c r="U23" s="694"/>
      <c r="V23" s="680"/>
      <c r="W23" s="772">
        <v>29</v>
      </c>
      <c r="X23" s="697">
        <v>42</v>
      </c>
      <c r="Y23" s="697">
        <v>43</v>
      </c>
      <c r="Z23" s="697">
        <v>44</v>
      </c>
      <c r="AA23" s="697">
        <v>50</v>
      </c>
      <c r="AB23" s="697">
        <v>50</v>
      </c>
      <c r="AC23" s="697">
        <v>50</v>
      </c>
      <c r="AD23" s="697">
        <v>51</v>
      </c>
      <c r="AE23" s="697">
        <v>51</v>
      </c>
      <c r="AF23" s="694">
        <v>52</v>
      </c>
      <c r="AG23" s="777">
        <v>53</v>
      </c>
      <c r="AH23" s="777">
        <v>53</v>
      </c>
      <c r="AI23" s="697">
        <v>53</v>
      </c>
      <c r="AJ23" s="697">
        <v>53</v>
      </c>
      <c r="AK23" s="697">
        <v>53</v>
      </c>
      <c r="AL23" s="697">
        <v>53</v>
      </c>
      <c r="AM23" s="697">
        <v>53</v>
      </c>
      <c r="AN23" s="694">
        <v>53</v>
      </c>
      <c r="AO23" s="777">
        <v>53</v>
      </c>
      <c r="AP23" s="778">
        <v>55</v>
      </c>
      <c r="AQ23" s="694">
        <v>55</v>
      </c>
      <c r="AR23" s="694">
        <v>55</v>
      </c>
      <c r="AS23" s="694">
        <v>53</v>
      </c>
      <c r="AT23" s="680"/>
      <c r="AU23" s="680"/>
      <c r="AV23" s="680"/>
      <c r="AW23" s="680"/>
      <c r="AX23" s="680"/>
      <c r="AY23" s="680"/>
      <c r="AZ23" s="677"/>
    </row>
    <row r="24" spans="1:52" ht="16" x14ac:dyDescent="0.2">
      <c r="A24" s="677" t="s">
        <v>13</v>
      </c>
      <c r="B24" s="680">
        <v>23</v>
      </c>
      <c r="C24" s="836" t="s">
        <v>158</v>
      </c>
      <c r="D24" s="686" t="s">
        <v>159</v>
      </c>
      <c r="E24" s="691">
        <v>7</v>
      </c>
      <c r="F24" s="697">
        <v>1253158</v>
      </c>
      <c r="G24" s="697" t="s">
        <v>15</v>
      </c>
      <c r="H24" s="697" t="s">
        <v>54</v>
      </c>
      <c r="I24" s="697" t="s">
        <v>121</v>
      </c>
      <c r="J24" s="713">
        <v>43832</v>
      </c>
      <c r="K24" s="696">
        <f t="shared" ca="1" si="0"/>
        <v>2.1555555555555554</v>
      </c>
      <c r="L24" s="696">
        <f t="shared" ca="1" si="1"/>
        <v>788</v>
      </c>
      <c r="M24" s="696">
        <f t="shared" ca="1" si="2"/>
        <v>26.266666666666666</v>
      </c>
      <c r="N24" s="731">
        <v>44207</v>
      </c>
      <c r="O24" s="742">
        <v>12.5</v>
      </c>
      <c r="P24" s="745" t="s">
        <v>14</v>
      </c>
      <c r="Q24" s="778">
        <v>195</v>
      </c>
      <c r="R24" s="697" t="s">
        <v>112</v>
      </c>
      <c r="S24" s="697">
        <v>214</v>
      </c>
      <c r="T24" s="697">
        <v>143</v>
      </c>
      <c r="U24" s="694"/>
      <c r="V24" s="680"/>
      <c r="W24" s="772">
        <v>37</v>
      </c>
      <c r="X24" s="697">
        <v>33</v>
      </c>
      <c r="Y24" s="697">
        <v>34</v>
      </c>
      <c r="Z24" s="697">
        <v>40</v>
      </c>
      <c r="AA24" s="697">
        <v>40</v>
      </c>
      <c r="AB24" s="697">
        <v>41</v>
      </c>
      <c r="AC24" s="697">
        <v>42</v>
      </c>
      <c r="AD24" s="697">
        <v>43</v>
      </c>
      <c r="AE24" s="697">
        <v>46</v>
      </c>
      <c r="AF24" s="694">
        <v>47</v>
      </c>
      <c r="AG24" s="777">
        <v>47</v>
      </c>
      <c r="AH24" s="777">
        <v>48</v>
      </c>
      <c r="AI24" s="697">
        <v>48</v>
      </c>
      <c r="AJ24" s="697">
        <v>47</v>
      </c>
      <c r="AK24" s="697">
        <v>47</v>
      </c>
      <c r="AL24" s="697">
        <v>48</v>
      </c>
      <c r="AM24" s="697">
        <v>50</v>
      </c>
      <c r="AN24" s="694">
        <v>50</v>
      </c>
      <c r="AO24" s="777">
        <v>50</v>
      </c>
      <c r="AP24" s="778">
        <v>52</v>
      </c>
      <c r="AQ24" s="694">
        <v>52</v>
      </c>
      <c r="AR24" s="694">
        <v>52</v>
      </c>
      <c r="AS24" s="694">
        <v>46</v>
      </c>
      <c r="AT24" s="680"/>
      <c r="AU24" s="680"/>
      <c r="AV24" s="680"/>
      <c r="AW24" s="680"/>
      <c r="AX24" s="680"/>
      <c r="AY24" s="680"/>
      <c r="AZ24" s="677"/>
    </row>
    <row r="25" spans="1:52" ht="16" x14ac:dyDescent="0.2">
      <c r="A25" s="677" t="s">
        <v>13</v>
      </c>
      <c r="B25" s="680">
        <v>24</v>
      </c>
      <c r="C25" s="836" t="s">
        <v>160</v>
      </c>
      <c r="D25" s="686" t="s">
        <v>161</v>
      </c>
      <c r="E25" s="691">
        <v>9</v>
      </c>
      <c r="F25" s="697">
        <v>1253152</v>
      </c>
      <c r="G25" s="697" t="s">
        <v>15</v>
      </c>
      <c r="H25" s="697" t="s">
        <v>54</v>
      </c>
      <c r="I25" s="697" t="s">
        <v>124</v>
      </c>
      <c r="J25" s="713">
        <v>43831</v>
      </c>
      <c r="K25" s="696">
        <f t="shared" ca="1" si="0"/>
        <v>2.1583333333333332</v>
      </c>
      <c r="L25" s="696">
        <f t="shared" ca="1" si="1"/>
        <v>789</v>
      </c>
      <c r="M25" s="696">
        <f t="shared" ca="1" si="2"/>
        <v>26.3</v>
      </c>
      <c r="N25" s="731">
        <v>44207</v>
      </c>
      <c r="O25" s="742">
        <v>12.53</v>
      </c>
      <c r="P25" s="745" t="s">
        <v>14</v>
      </c>
      <c r="Q25" s="778">
        <v>134</v>
      </c>
      <c r="R25" s="697" t="s">
        <v>112</v>
      </c>
      <c r="S25" s="697">
        <v>247</v>
      </c>
      <c r="T25" s="697">
        <v>149</v>
      </c>
      <c r="U25" s="694"/>
      <c r="V25" s="680"/>
      <c r="W25" s="772">
        <v>28</v>
      </c>
      <c r="X25" s="697">
        <v>35</v>
      </c>
      <c r="Y25" s="697">
        <v>33</v>
      </c>
      <c r="Z25" s="697">
        <v>38</v>
      </c>
      <c r="AA25" s="697">
        <v>38</v>
      </c>
      <c r="AB25" s="697">
        <v>41</v>
      </c>
      <c r="AC25" s="697">
        <v>43</v>
      </c>
      <c r="AD25" s="697">
        <v>44</v>
      </c>
      <c r="AE25" s="697">
        <v>47</v>
      </c>
      <c r="AF25" s="694">
        <v>47</v>
      </c>
      <c r="AG25" s="777">
        <v>47</v>
      </c>
      <c r="AH25" s="777">
        <v>47</v>
      </c>
      <c r="AI25" s="697">
        <v>47</v>
      </c>
      <c r="AJ25" s="697">
        <v>48</v>
      </c>
      <c r="AK25" s="697">
        <v>48</v>
      </c>
      <c r="AL25" s="697">
        <v>47</v>
      </c>
      <c r="AM25" s="697">
        <v>47</v>
      </c>
      <c r="AN25" s="694">
        <v>47</v>
      </c>
      <c r="AO25" s="777">
        <v>48</v>
      </c>
      <c r="AP25" s="778">
        <v>46</v>
      </c>
      <c r="AQ25" s="694">
        <v>46</v>
      </c>
      <c r="AR25" s="694">
        <v>46</v>
      </c>
      <c r="AS25" s="694">
        <v>48</v>
      </c>
      <c r="AT25" s="680"/>
      <c r="AU25" s="680"/>
      <c r="AV25" s="680"/>
      <c r="AW25" s="680"/>
      <c r="AX25" s="680"/>
      <c r="AY25" s="680"/>
      <c r="AZ25" s="677"/>
    </row>
    <row r="26" spans="1:52" ht="16" x14ac:dyDescent="0.2">
      <c r="A26" s="677" t="s">
        <v>13</v>
      </c>
      <c r="B26" s="680">
        <v>25</v>
      </c>
      <c r="C26" s="836" t="s">
        <v>162</v>
      </c>
      <c r="D26" s="686" t="s">
        <v>163</v>
      </c>
      <c r="E26" s="691">
        <v>9</v>
      </c>
      <c r="F26" s="697">
        <v>1253152</v>
      </c>
      <c r="G26" s="697" t="s">
        <v>15</v>
      </c>
      <c r="H26" s="697" t="s">
        <v>54</v>
      </c>
      <c r="I26" s="697" t="s">
        <v>121</v>
      </c>
      <c r="J26" s="713">
        <v>43831</v>
      </c>
      <c r="K26" s="696">
        <f t="shared" ca="1" si="0"/>
        <v>2.1583333333333332</v>
      </c>
      <c r="L26" s="696">
        <f t="shared" ca="1" si="1"/>
        <v>789</v>
      </c>
      <c r="M26" s="696">
        <f t="shared" ca="1" si="2"/>
        <v>26.3</v>
      </c>
      <c r="N26" s="731">
        <v>44207</v>
      </c>
      <c r="O26" s="742">
        <v>12.53</v>
      </c>
      <c r="P26" s="745" t="s">
        <v>14</v>
      </c>
      <c r="Q26" s="778">
        <v>160</v>
      </c>
      <c r="R26" s="697" t="s">
        <v>112</v>
      </c>
      <c r="S26" s="697">
        <v>198</v>
      </c>
      <c r="T26" s="697">
        <v>223</v>
      </c>
      <c r="U26" s="694"/>
      <c r="V26" s="680"/>
      <c r="W26" s="772">
        <v>27</v>
      </c>
      <c r="X26" s="697">
        <v>32</v>
      </c>
      <c r="Y26" s="697">
        <v>31</v>
      </c>
      <c r="Z26" s="697">
        <v>37</v>
      </c>
      <c r="AA26" s="697">
        <v>37</v>
      </c>
      <c r="AB26" s="697">
        <v>37</v>
      </c>
      <c r="AC26" s="697">
        <v>37</v>
      </c>
      <c r="AD26" s="697">
        <v>38</v>
      </c>
      <c r="AE26" s="697">
        <v>38</v>
      </c>
      <c r="AF26" s="694">
        <v>39</v>
      </c>
      <c r="AG26" s="777">
        <v>38</v>
      </c>
      <c r="AH26" s="777">
        <v>39</v>
      </c>
      <c r="AI26" s="697">
        <v>39</v>
      </c>
      <c r="AJ26" s="697">
        <v>41</v>
      </c>
      <c r="AK26" s="697">
        <v>42</v>
      </c>
      <c r="AL26" s="697">
        <v>43</v>
      </c>
      <c r="AM26" s="697">
        <v>43</v>
      </c>
      <c r="AN26" s="694">
        <v>43</v>
      </c>
      <c r="AO26" s="777">
        <v>43</v>
      </c>
      <c r="AP26" s="778">
        <v>48</v>
      </c>
      <c r="AQ26" s="694">
        <v>47</v>
      </c>
      <c r="AR26" s="694">
        <v>47</v>
      </c>
      <c r="AS26" s="694">
        <v>47</v>
      </c>
      <c r="AT26" s="680"/>
      <c r="AU26" s="680"/>
      <c r="AV26" s="680"/>
      <c r="AW26" s="680"/>
      <c r="AX26" s="680"/>
      <c r="AY26" s="680"/>
      <c r="AZ26" s="677"/>
    </row>
    <row r="27" spans="1:52" ht="16" x14ac:dyDescent="0.2">
      <c r="A27" s="677" t="s">
        <v>13</v>
      </c>
      <c r="B27" s="680">
        <v>26</v>
      </c>
      <c r="C27" s="836" t="s">
        <v>164</v>
      </c>
      <c r="D27" s="686" t="s">
        <v>165</v>
      </c>
      <c r="E27" s="691">
        <v>9</v>
      </c>
      <c r="F27" s="697">
        <v>1253152</v>
      </c>
      <c r="G27" s="697" t="s">
        <v>15</v>
      </c>
      <c r="H27" s="697" t="s">
        <v>54</v>
      </c>
      <c r="I27" s="697" t="s">
        <v>111</v>
      </c>
      <c r="J27" s="713">
        <v>43831</v>
      </c>
      <c r="K27" s="696">
        <f t="shared" ca="1" si="0"/>
        <v>2.1583333333333332</v>
      </c>
      <c r="L27" s="696">
        <f t="shared" ca="1" si="1"/>
        <v>789</v>
      </c>
      <c r="M27" s="696">
        <f t="shared" ca="1" si="2"/>
        <v>26.3</v>
      </c>
      <c r="N27" s="731">
        <v>44207</v>
      </c>
      <c r="O27" s="742">
        <v>12.53</v>
      </c>
      <c r="P27" s="745" t="s">
        <v>14</v>
      </c>
      <c r="Q27" s="778">
        <v>187</v>
      </c>
      <c r="R27" s="697" t="s">
        <v>112</v>
      </c>
      <c r="S27" s="697">
        <v>267</v>
      </c>
      <c r="T27" s="697">
        <v>180</v>
      </c>
      <c r="U27" s="694"/>
      <c r="V27" s="680"/>
      <c r="W27" s="772">
        <v>26</v>
      </c>
      <c r="X27" s="697">
        <v>38</v>
      </c>
      <c r="Y27" s="697">
        <v>38</v>
      </c>
      <c r="Z27" s="697">
        <v>47</v>
      </c>
      <c r="AA27" s="697">
        <v>50</v>
      </c>
      <c r="AB27" s="697">
        <v>50</v>
      </c>
      <c r="AC27" s="697">
        <v>50</v>
      </c>
      <c r="AD27" s="697">
        <v>50</v>
      </c>
      <c r="AE27" s="697">
        <v>50</v>
      </c>
      <c r="AF27" s="694">
        <v>51</v>
      </c>
      <c r="AG27" s="777">
        <v>52</v>
      </c>
      <c r="AH27" s="777">
        <v>53</v>
      </c>
      <c r="AI27" s="697">
        <v>53</v>
      </c>
      <c r="AJ27" s="697">
        <v>53</v>
      </c>
      <c r="AK27" s="697">
        <v>54</v>
      </c>
      <c r="AL27" s="697">
        <v>54</v>
      </c>
      <c r="AM27" s="697">
        <v>53</v>
      </c>
      <c r="AN27" s="694">
        <v>54</v>
      </c>
      <c r="AO27" s="777">
        <v>56</v>
      </c>
      <c r="AP27" s="778">
        <v>57</v>
      </c>
      <c r="AQ27" s="694">
        <v>57</v>
      </c>
      <c r="AR27" s="694">
        <v>57</v>
      </c>
      <c r="AS27" s="694">
        <v>57</v>
      </c>
      <c r="AT27" s="680"/>
      <c r="AU27" s="680"/>
      <c r="AV27" s="680"/>
      <c r="AW27" s="680"/>
      <c r="AX27" s="680"/>
      <c r="AY27" s="680"/>
      <c r="AZ27" s="677"/>
    </row>
    <row r="28" spans="1:52" ht="16" x14ac:dyDescent="0.2">
      <c r="A28" s="677" t="s">
        <v>13</v>
      </c>
      <c r="B28" s="680">
        <v>27</v>
      </c>
      <c r="C28" s="836" t="s">
        <v>166</v>
      </c>
      <c r="D28" s="686" t="s">
        <v>167</v>
      </c>
      <c r="E28" s="691">
        <v>9</v>
      </c>
      <c r="F28" s="700">
        <v>1253152</v>
      </c>
      <c r="G28" s="700" t="s">
        <v>15</v>
      </c>
      <c r="H28" s="700" t="s">
        <v>54</v>
      </c>
      <c r="I28" s="700" t="s">
        <v>118</v>
      </c>
      <c r="J28" s="716">
        <v>43831</v>
      </c>
      <c r="K28" s="696">
        <f t="shared" ca="1" si="0"/>
        <v>2.1583333333333332</v>
      </c>
      <c r="L28" s="696">
        <f t="shared" ca="1" si="1"/>
        <v>789</v>
      </c>
      <c r="M28" s="696">
        <f t="shared" ca="1" si="2"/>
        <v>26.3</v>
      </c>
      <c r="N28" s="731">
        <v>44207</v>
      </c>
      <c r="O28" s="742">
        <v>12.53</v>
      </c>
      <c r="P28" s="745" t="s">
        <v>14</v>
      </c>
      <c r="Q28" s="778">
        <v>145</v>
      </c>
      <c r="R28" s="697" t="s">
        <v>112</v>
      </c>
      <c r="S28" s="697">
        <v>190</v>
      </c>
      <c r="T28" s="697">
        <v>238</v>
      </c>
      <c r="U28" s="694"/>
      <c r="V28" s="680"/>
      <c r="W28" s="772">
        <v>28</v>
      </c>
      <c r="X28" s="697">
        <v>31</v>
      </c>
      <c r="Y28" s="700">
        <v>30</v>
      </c>
      <c r="Z28" s="700">
        <v>36</v>
      </c>
      <c r="AA28" s="700">
        <v>36</v>
      </c>
      <c r="AB28" s="700">
        <v>36</v>
      </c>
      <c r="AC28" s="700">
        <v>36</v>
      </c>
      <c r="AD28" s="700">
        <v>37</v>
      </c>
      <c r="AE28" s="700">
        <v>37</v>
      </c>
      <c r="AF28" s="694">
        <v>36</v>
      </c>
      <c r="AG28" s="777">
        <v>35</v>
      </c>
      <c r="AH28" s="777">
        <v>35</v>
      </c>
      <c r="AI28" s="697">
        <v>35</v>
      </c>
      <c r="AJ28" s="697">
        <v>37</v>
      </c>
      <c r="AK28" s="697">
        <v>38</v>
      </c>
      <c r="AL28" s="697">
        <v>39</v>
      </c>
      <c r="AM28" s="697">
        <v>39</v>
      </c>
      <c r="AN28" s="694">
        <v>44</v>
      </c>
      <c r="AO28" s="769">
        <v>47</v>
      </c>
      <c r="AP28" s="772">
        <v>51</v>
      </c>
      <c r="AQ28" s="694">
        <v>51</v>
      </c>
      <c r="AR28" s="694">
        <v>51</v>
      </c>
      <c r="AS28" s="694">
        <v>46</v>
      </c>
      <c r="AT28" s="680"/>
      <c r="AU28" s="680"/>
      <c r="AV28" s="680"/>
      <c r="AW28" s="680"/>
      <c r="AX28" s="680"/>
      <c r="AY28" s="680"/>
      <c r="AZ28" s="677"/>
    </row>
    <row r="29" spans="1:52" ht="16" x14ac:dyDescent="0.2">
      <c r="A29" s="677" t="s">
        <v>112</v>
      </c>
      <c r="B29" s="680" t="s">
        <v>112</v>
      </c>
      <c r="C29" s="677" t="s">
        <v>112</v>
      </c>
      <c r="D29" s="680" t="s">
        <v>112</v>
      </c>
      <c r="E29" s="680" t="s">
        <v>112</v>
      </c>
      <c r="F29" s="680" t="s">
        <v>112</v>
      </c>
      <c r="G29" s="680" t="s">
        <v>112</v>
      </c>
      <c r="H29" s="680" t="s">
        <v>112</v>
      </c>
      <c r="I29" s="680" t="s">
        <v>112</v>
      </c>
      <c r="J29" s="680" t="s">
        <v>112</v>
      </c>
      <c r="K29" s="696"/>
      <c r="L29" s="696"/>
      <c r="M29" s="696"/>
      <c r="N29" s="680" t="s">
        <v>112</v>
      </c>
      <c r="O29" s="680" t="s">
        <v>112</v>
      </c>
      <c r="P29" s="680" t="s">
        <v>112</v>
      </c>
      <c r="Q29" s="680" t="s">
        <v>112</v>
      </c>
      <c r="R29" s="680" t="s">
        <v>112</v>
      </c>
      <c r="S29" s="680" t="s">
        <v>112</v>
      </c>
      <c r="T29" s="680" t="s">
        <v>112</v>
      </c>
      <c r="U29" s="680"/>
      <c r="V29" s="680" t="s">
        <v>112</v>
      </c>
      <c r="W29" s="680" t="s">
        <v>112</v>
      </c>
      <c r="X29" s="680" t="s">
        <v>112</v>
      </c>
      <c r="Y29" s="680" t="s">
        <v>112</v>
      </c>
      <c r="Z29" s="680" t="s">
        <v>112</v>
      </c>
      <c r="AA29" s="680" t="s">
        <v>112</v>
      </c>
      <c r="AB29" s="680" t="s">
        <v>112</v>
      </c>
      <c r="AC29" s="680" t="s">
        <v>112</v>
      </c>
      <c r="AD29" s="680" t="s">
        <v>112</v>
      </c>
      <c r="AE29" s="680" t="s">
        <v>112</v>
      </c>
      <c r="AF29" s="680" t="s">
        <v>112</v>
      </c>
      <c r="AG29" s="680" t="s">
        <v>112</v>
      </c>
      <c r="AH29" s="680" t="s">
        <v>112</v>
      </c>
      <c r="AI29" s="680" t="s">
        <v>112</v>
      </c>
      <c r="AJ29" s="680" t="s">
        <v>112</v>
      </c>
      <c r="AK29" s="680" t="s">
        <v>112</v>
      </c>
      <c r="AL29" s="680" t="s">
        <v>112</v>
      </c>
      <c r="AM29" s="680" t="s">
        <v>112</v>
      </c>
      <c r="AN29" s="680" t="s">
        <v>112</v>
      </c>
      <c r="AO29" s="680" t="s">
        <v>112</v>
      </c>
      <c r="AP29" s="680" t="s">
        <v>112</v>
      </c>
      <c r="AQ29" s="680" t="s">
        <v>112</v>
      </c>
      <c r="AR29" s="680" t="s">
        <v>112</v>
      </c>
      <c r="AS29" s="680" t="s">
        <v>112</v>
      </c>
      <c r="AT29" s="680" t="s">
        <v>112</v>
      </c>
      <c r="AU29" s="680" t="s">
        <v>112</v>
      </c>
      <c r="AV29" s="680" t="s">
        <v>112</v>
      </c>
      <c r="AW29" s="680" t="s">
        <v>112</v>
      </c>
      <c r="AX29" s="680" t="s">
        <v>112</v>
      </c>
      <c r="AY29" s="680" t="s">
        <v>112</v>
      </c>
      <c r="AZ29" s="677" t="s">
        <v>112</v>
      </c>
    </row>
    <row r="30" spans="1:52" ht="16" x14ac:dyDescent="0.2">
      <c r="A30" s="677" t="s">
        <v>21</v>
      </c>
      <c r="B30" s="682">
        <v>1</v>
      </c>
      <c r="C30" s="835" t="s">
        <v>168</v>
      </c>
      <c r="D30" s="680" t="s">
        <v>169</v>
      </c>
      <c r="E30" s="694" t="s">
        <v>170</v>
      </c>
      <c r="F30" s="694">
        <v>1362659</v>
      </c>
      <c r="G30" s="694" t="s">
        <v>17</v>
      </c>
      <c r="H30" s="694" t="s">
        <v>171</v>
      </c>
      <c r="I30" s="694" t="s">
        <v>121</v>
      </c>
      <c r="J30" s="717">
        <v>43927</v>
      </c>
      <c r="K30" s="696">
        <f t="shared" ca="1" si="0"/>
        <v>1.8944444444444444</v>
      </c>
      <c r="L30" s="696">
        <f t="shared" ca="1" si="1"/>
        <v>693</v>
      </c>
      <c r="M30" s="696">
        <f t="shared" ca="1" si="2"/>
        <v>23.1</v>
      </c>
      <c r="N30" s="733">
        <v>44298</v>
      </c>
      <c r="O30" s="742">
        <v>12.37</v>
      </c>
      <c r="P30" s="747" t="s">
        <v>172</v>
      </c>
      <c r="Q30" s="813">
        <v>204</v>
      </c>
      <c r="R30" s="694"/>
      <c r="S30" s="680"/>
      <c r="T30" s="680"/>
      <c r="U30" s="680"/>
      <c r="V30" s="768">
        <v>171</v>
      </c>
      <c r="W30" s="768">
        <v>28</v>
      </c>
      <c r="X30" s="785">
        <v>29</v>
      </c>
      <c r="Y30" s="786">
        <v>29</v>
      </c>
      <c r="Z30" s="785">
        <v>30</v>
      </c>
      <c r="AA30" s="786">
        <v>34</v>
      </c>
      <c r="AB30" s="768">
        <v>38</v>
      </c>
      <c r="AC30" s="785">
        <v>37</v>
      </c>
      <c r="AD30" s="786">
        <v>38</v>
      </c>
      <c r="AE30" s="785">
        <v>38</v>
      </c>
      <c r="AF30" s="786">
        <v>38</v>
      </c>
      <c r="AG30" s="768">
        <v>38</v>
      </c>
      <c r="AH30" s="785">
        <v>38</v>
      </c>
      <c r="AI30" s="787">
        <v>39</v>
      </c>
      <c r="AJ30" s="787">
        <v>39</v>
      </c>
      <c r="AK30" s="787">
        <v>41</v>
      </c>
      <c r="AL30" s="787">
        <v>41</v>
      </c>
      <c r="AM30" s="787">
        <v>42</v>
      </c>
      <c r="AN30" s="787">
        <v>43</v>
      </c>
      <c r="AO30" s="787">
        <v>43</v>
      </c>
      <c r="AP30" s="787">
        <v>43</v>
      </c>
      <c r="AQ30" s="787">
        <v>43</v>
      </c>
      <c r="AR30" s="787">
        <v>44</v>
      </c>
      <c r="AS30" s="787">
        <v>44</v>
      </c>
      <c r="AT30" s="787">
        <v>45</v>
      </c>
      <c r="AU30" s="787">
        <v>45</v>
      </c>
      <c r="AV30" s="787">
        <v>45</v>
      </c>
      <c r="AW30" s="786" t="s">
        <v>112</v>
      </c>
      <c r="AX30" s="768">
        <v>53</v>
      </c>
      <c r="AY30" s="785">
        <v>52</v>
      </c>
      <c r="AZ30" s="677"/>
    </row>
    <row r="31" spans="1:52" ht="16" x14ac:dyDescent="0.2">
      <c r="A31" s="677" t="s">
        <v>21</v>
      </c>
      <c r="B31" s="682">
        <v>2</v>
      </c>
      <c r="C31" s="835" t="s">
        <v>173</v>
      </c>
      <c r="D31" s="680" t="s">
        <v>174</v>
      </c>
      <c r="E31" s="694" t="s">
        <v>170</v>
      </c>
      <c r="F31" s="694">
        <v>1362659</v>
      </c>
      <c r="G31" s="694" t="s">
        <v>17</v>
      </c>
      <c r="H31" s="694" t="s">
        <v>171</v>
      </c>
      <c r="I31" s="694" t="s">
        <v>111</v>
      </c>
      <c r="J31" s="717">
        <v>43927</v>
      </c>
      <c r="K31" s="696">
        <f t="shared" ca="1" si="0"/>
        <v>1.8944444444444444</v>
      </c>
      <c r="L31" s="696">
        <f t="shared" ca="1" si="1"/>
        <v>693</v>
      </c>
      <c r="M31" s="696">
        <f t="shared" ca="1" si="2"/>
        <v>23.1</v>
      </c>
      <c r="N31" s="733">
        <v>44298</v>
      </c>
      <c r="O31" s="742">
        <v>12.37</v>
      </c>
      <c r="P31" s="747" t="s">
        <v>172</v>
      </c>
      <c r="Q31" s="814">
        <v>183</v>
      </c>
      <c r="R31" s="694"/>
      <c r="S31" s="680"/>
      <c r="T31" s="680"/>
      <c r="U31" s="680"/>
      <c r="V31" s="769">
        <v>163</v>
      </c>
      <c r="W31" s="769">
        <v>26</v>
      </c>
      <c r="X31" s="772">
        <v>27</v>
      </c>
      <c r="Y31" s="729">
        <v>30</v>
      </c>
      <c r="Z31" s="772">
        <v>32</v>
      </c>
      <c r="AA31" s="729">
        <v>33</v>
      </c>
      <c r="AB31" s="769">
        <v>35</v>
      </c>
      <c r="AC31" s="772">
        <v>35</v>
      </c>
      <c r="AD31" s="729">
        <v>37</v>
      </c>
      <c r="AE31" s="772">
        <v>38</v>
      </c>
      <c r="AF31" s="729">
        <v>40</v>
      </c>
      <c r="AG31" s="769">
        <v>41</v>
      </c>
      <c r="AH31" s="772">
        <v>43</v>
      </c>
      <c r="AI31" s="728">
        <v>43</v>
      </c>
      <c r="AJ31" s="728">
        <v>45</v>
      </c>
      <c r="AK31" s="728">
        <v>45</v>
      </c>
      <c r="AL31" s="728">
        <v>46</v>
      </c>
      <c r="AM31" s="728">
        <v>48</v>
      </c>
      <c r="AN31" s="728">
        <v>49</v>
      </c>
      <c r="AO31" s="728">
        <v>50</v>
      </c>
      <c r="AP31" s="728">
        <v>51</v>
      </c>
      <c r="AQ31" s="728">
        <v>51</v>
      </c>
      <c r="AR31" s="728">
        <v>52</v>
      </c>
      <c r="AS31" s="728">
        <v>52</v>
      </c>
      <c r="AT31" s="728">
        <v>51</v>
      </c>
      <c r="AU31" s="728">
        <v>50</v>
      </c>
      <c r="AV31" s="728">
        <v>51</v>
      </c>
      <c r="AW31" s="694" t="s">
        <v>112</v>
      </c>
      <c r="AX31" s="777">
        <v>58</v>
      </c>
      <c r="AY31" s="772">
        <v>57</v>
      </c>
      <c r="AZ31" s="677"/>
    </row>
    <row r="32" spans="1:52" ht="16" x14ac:dyDescent="0.2">
      <c r="A32" s="677" t="s">
        <v>21</v>
      </c>
      <c r="B32" s="682">
        <v>3</v>
      </c>
      <c r="C32" s="1"/>
      <c r="D32" s="688" t="s">
        <v>175</v>
      </c>
      <c r="E32" s="695" t="s">
        <v>170</v>
      </c>
      <c r="F32" s="695" t="s">
        <v>176</v>
      </c>
      <c r="G32" s="695" t="s">
        <v>17</v>
      </c>
      <c r="H32" s="695" t="s">
        <v>171</v>
      </c>
      <c r="I32" s="695" t="s">
        <v>124</v>
      </c>
      <c r="J32" s="718">
        <v>43950</v>
      </c>
      <c r="K32" s="696">
        <f t="shared" ca="1" si="0"/>
        <v>1.8305555555555555</v>
      </c>
      <c r="L32" s="696">
        <f t="shared" ca="1" si="1"/>
        <v>670</v>
      </c>
      <c r="M32" s="696">
        <f t="shared" ca="1" si="2"/>
        <v>22.333333333333332</v>
      </c>
      <c r="N32" s="733">
        <v>44298</v>
      </c>
      <c r="O32" s="742">
        <v>11.6</v>
      </c>
      <c r="P32" s="747" t="s">
        <v>172</v>
      </c>
      <c r="Q32" s="814">
        <v>168</v>
      </c>
      <c r="R32" s="694"/>
      <c r="S32" s="680"/>
      <c r="T32" s="680"/>
      <c r="U32" s="680"/>
      <c r="V32" s="769">
        <v>142</v>
      </c>
      <c r="W32" s="769">
        <v>27</v>
      </c>
      <c r="X32" s="772">
        <v>29</v>
      </c>
      <c r="Y32" s="729">
        <v>31</v>
      </c>
      <c r="Z32" s="772">
        <v>33</v>
      </c>
      <c r="AA32" s="729">
        <v>34</v>
      </c>
      <c r="AB32" s="769">
        <v>34</v>
      </c>
      <c r="AC32" s="772">
        <v>39</v>
      </c>
      <c r="AD32" s="729">
        <v>37</v>
      </c>
      <c r="AE32" s="772">
        <v>38</v>
      </c>
      <c r="AF32" s="729">
        <v>39</v>
      </c>
      <c r="AG32" s="788" t="s">
        <v>177</v>
      </c>
      <c r="AH32" s="789" t="s">
        <v>177</v>
      </c>
      <c r="AI32" s="790" t="s">
        <v>177</v>
      </c>
      <c r="AJ32" s="790" t="s">
        <v>177</v>
      </c>
      <c r="AK32" s="790" t="s">
        <v>177</v>
      </c>
      <c r="AL32" s="790" t="s">
        <v>177</v>
      </c>
      <c r="AM32" s="790" t="s">
        <v>177</v>
      </c>
      <c r="AN32" s="790" t="s">
        <v>177</v>
      </c>
      <c r="AO32" s="790" t="s">
        <v>177</v>
      </c>
      <c r="AP32" s="694"/>
      <c r="AQ32" s="694"/>
      <c r="AR32" s="694"/>
      <c r="AS32" s="694"/>
      <c r="AT32" s="694"/>
      <c r="AU32" s="694"/>
      <c r="AV32" s="694"/>
      <c r="AW32" s="785" t="s">
        <v>112</v>
      </c>
      <c r="AX32" s="787">
        <v>54</v>
      </c>
      <c r="AY32" s="728" t="s">
        <v>112</v>
      </c>
      <c r="AZ32" s="677"/>
    </row>
    <row r="33" spans="1:52" ht="16" x14ac:dyDescent="0.2">
      <c r="A33" s="677" t="s">
        <v>21</v>
      </c>
      <c r="B33" s="682">
        <v>4</v>
      </c>
      <c r="C33" s="837" t="s">
        <v>178</v>
      </c>
      <c r="D33" s="680" t="s">
        <v>179</v>
      </c>
      <c r="E33" s="694" t="s">
        <v>170</v>
      </c>
      <c r="F33" s="694" t="s">
        <v>176</v>
      </c>
      <c r="G33" s="694" t="s">
        <v>17</v>
      </c>
      <c r="H33" s="694" t="s">
        <v>171</v>
      </c>
      <c r="I33" s="694" t="s">
        <v>118</v>
      </c>
      <c r="J33" s="717">
        <v>43927</v>
      </c>
      <c r="K33" s="696">
        <f t="shared" ca="1" si="0"/>
        <v>1.8944444444444444</v>
      </c>
      <c r="L33" s="696">
        <f t="shared" ca="1" si="1"/>
        <v>693</v>
      </c>
      <c r="M33" s="696">
        <f t="shared" ca="1" si="2"/>
        <v>23.1</v>
      </c>
      <c r="N33" s="733">
        <v>44298</v>
      </c>
      <c r="O33" s="742">
        <v>12.37</v>
      </c>
      <c r="P33" s="747" t="s">
        <v>172</v>
      </c>
      <c r="Q33" s="814">
        <v>183</v>
      </c>
      <c r="R33" s="694"/>
      <c r="S33" s="680"/>
      <c r="T33" s="680"/>
      <c r="U33" s="680"/>
      <c r="V33" s="769">
        <v>235</v>
      </c>
      <c r="W33" s="769">
        <v>26</v>
      </c>
      <c r="X33" s="772">
        <v>28</v>
      </c>
      <c r="Y33" s="729">
        <v>31</v>
      </c>
      <c r="Z33" s="772">
        <v>34</v>
      </c>
      <c r="AA33" s="729">
        <v>34</v>
      </c>
      <c r="AB33" s="769">
        <v>35</v>
      </c>
      <c r="AC33" s="772">
        <v>38</v>
      </c>
      <c r="AD33" s="729">
        <v>36</v>
      </c>
      <c r="AE33" s="772">
        <v>37</v>
      </c>
      <c r="AF33" s="729">
        <v>39</v>
      </c>
      <c r="AG33" s="769">
        <v>39</v>
      </c>
      <c r="AH33" s="772">
        <v>39</v>
      </c>
      <c r="AI33" s="728">
        <v>41</v>
      </c>
      <c r="AJ33" s="728">
        <v>41</v>
      </c>
      <c r="AK33" s="728">
        <v>41</v>
      </c>
      <c r="AL33" s="728">
        <v>43</v>
      </c>
      <c r="AM33" s="728">
        <v>43</v>
      </c>
      <c r="AN33" s="728">
        <v>44</v>
      </c>
      <c r="AO33" s="728">
        <v>44</v>
      </c>
      <c r="AP33" s="694"/>
      <c r="AQ33" s="694"/>
      <c r="AR33" s="694"/>
      <c r="AS33" s="694"/>
      <c r="AT33" s="694"/>
      <c r="AU33" s="694"/>
      <c r="AV33" s="694"/>
      <c r="AW33" s="772" t="s">
        <v>112</v>
      </c>
      <c r="AX33" s="728" t="s">
        <v>112</v>
      </c>
      <c r="AY33" s="728">
        <v>53</v>
      </c>
      <c r="AZ33" s="677"/>
    </row>
    <row r="34" spans="1:52" ht="16" x14ac:dyDescent="0.2">
      <c r="A34" s="677" t="s">
        <v>21</v>
      </c>
      <c r="B34" s="682">
        <v>5</v>
      </c>
      <c r="C34" s="837" t="s">
        <v>180</v>
      </c>
      <c r="D34" s="680" t="s">
        <v>181</v>
      </c>
      <c r="E34" s="694" t="s">
        <v>182</v>
      </c>
      <c r="F34" s="694">
        <v>1324361</v>
      </c>
      <c r="G34" s="694" t="s">
        <v>15</v>
      </c>
      <c r="H34" s="694" t="s">
        <v>171</v>
      </c>
      <c r="I34" s="694" t="s">
        <v>124</v>
      </c>
      <c r="J34" s="717">
        <v>43936</v>
      </c>
      <c r="K34" s="696">
        <f t="shared" ca="1" si="0"/>
        <v>1.8694444444444445</v>
      </c>
      <c r="L34" s="696">
        <f t="shared" ca="1" si="1"/>
        <v>684</v>
      </c>
      <c r="M34" s="696">
        <f t="shared" ca="1" si="2"/>
        <v>22.8</v>
      </c>
      <c r="N34" s="733">
        <v>44298</v>
      </c>
      <c r="O34" s="742">
        <v>12.07</v>
      </c>
      <c r="P34" s="748" t="s">
        <v>183</v>
      </c>
      <c r="Q34" s="814">
        <v>137</v>
      </c>
      <c r="R34" s="694"/>
      <c r="S34" s="680"/>
      <c r="T34" s="680"/>
      <c r="U34" s="680"/>
      <c r="V34" s="769">
        <v>154</v>
      </c>
      <c r="W34" s="769">
        <v>28</v>
      </c>
      <c r="X34" s="772">
        <v>29</v>
      </c>
      <c r="Y34" s="729">
        <v>29</v>
      </c>
      <c r="Z34" s="772">
        <v>29</v>
      </c>
      <c r="AA34" s="791" t="s">
        <v>177</v>
      </c>
      <c r="AB34" s="788" t="s">
        <v>177</v>
      </c>
      <c r="AC34" s="788" t="s">
        <v>177</v>
      </c>
      <c r="AD34" s="788" t="s">
        <v>177</v>
      </c>
      <c r="AE34" s="788" t="s">
        <v>177</v>
      </c>
      <c r="AF34" s="788" t="s">
        <v>177</v>
      </c>
      <c r="AG34" s="788" t="s">
        <v>177</v>
      </c>
      <c r="AH34" s="788" t="s">
        <v>177</v>
      </c>
      <c r="AI34" s="788" t="s">
        <v>177</v>
      </c>
      <c r="AJ34" s="788" t="s">
        <v>177</v>
      </c>
      <c r="AK34" s="788" t="s">
        <v>177</v>
      </c>
      <c r="AL34" s="788" t="s">
        <v>177</v>
      </c>
      <c r="AM34" s="788" t="s">
        <v>177</v>
      </c>
      <c r="AN34" s="772">
        <v>28</v>
      </c>
      <c r="AO34" s="728">
        <v>28</v>
      </c>
      <c r="AP34" s="694"/>
      <c r="AQ34" s="694"/>
      <c r="AR34" s="694"/>
      <c r="AS34" s="694"/>
      <c r="AT34" s="694"/>
      <c r="AU34" s="694"/>
      <c r="AV34" s="694"/>
      <c r="AW34" s="772" t="s">
        <v>112</v>
      </c>
      <c r="AX34" s="728">
        <v>30</v>
      </c>
      <c r="AY34" s="728">
        <v>29</v>
      </c>
      <c r="AZ34" s="677"/>
    </row>
    <row r="35" spans="1:52" ht="16" x14ac:dyDescent="0.2">
      <c r="A35" s="677" t="s">
        <v>21</v>
      </c>
      <c r="B35" s="682">
        <v>6</v>
      </c>
      <c r="C35" s="837" t="s">
        <v>184</v>
      </c>
      <c r="D35" s="680" t="s">
        <v>185</v>
      </c>
      <c r="E35" s="694" t="s">
        <v>182</v>
      </c>
      <c r="F35" s="694">
        <v>1324361</v>
      </c>
      <c r="G35" s="694" t="s">
        <v>15</v>
      </c>
      <c r="H35" s="694" t="s">
        <v>171</v>
      </c>
      <c r="I35" s="694" t="s">
        <v>121</v>
      </c>
      <c r="J35" s="717">
        <v>43936</v>
      </c>
      <c r="K35" s="696">
        <f t="shared" ca="1" si="0"/>
        <v>1.8694444444444445</v>
      </c>
      <c r="L35" s="696">
        <f t="shared" ca="1" si="1"/>
        <v>684</v>
      </c>
      <c r="M35" s="696">
        <f t="shared" ca="1" si="2"/>
        <v>22.8</v>
      </c>
      <c r="N35" s="733">
        <v>44298</v>
      </c>
      <c r="O35" s="742">
        <v>12.07</v>
      </c>
      <c r="P35" s="748" t="s">
        <v>183</v>
      </c>
      <c r="Q35" s="814">
        <v>207</v>
      </c>
      <c r="R35" s="694"/>
      <c r="S35" s="680"/>
      <c r="T35" s="680"/>
      <c r="U35" s="680"/>
      <c r="V35" s="769">
        <v>198</v>
      </c>
      <c r="W35" s="769">
        <v>30</v>
      </c>
      <c r="X35" s="772">
        <v>30</v>
      </c>
      <c r="Y35" s="729">
        <v>30</v>
      </c>
      <c r="Z35" s="772">
        <v>30</v>
      </c>
      <c r="AA35" s="791" t="s">
        <v>177</v>
      </c>
      <c r="AB35" s="788" t="s">
        <v>177</v>
      </c>
      <c r="AC35" s="788" t="s">
        <v>177</v>
      </c>
      <c r="AD35" s="788" t="s">
        <v>177</v>
      </c>
      <c r="AE35" s="788" t="s">
        <v>177</v>
      </c>
      <c r="AF35" s="788" t="s">
        <v>177</v>
      </c>
      <c r="AG35" s="788" t="s">
        <v>177</v>
      </c>
      <c r="AH35" s="788" t="s">
        <v>177</v>
      </c>
      <c r="AI35" s="788" t="s">
        <v>177</v>
      </c>
      <c r="AJ35" s="788" t="s">
        <v>177</v>
      </c>
      <c r="AK35" s="788" t="s">
        <v>177</v>
      </c>
      <c r="AL35" s="788" t="s">
        <v>177</v>
      </c>
      <c r="AM35" s="788" t="s">
        <v>177</v>
      </c>
      <c r="AN35" s="772">
        <v>29</v>
      </c>
      <c r="AO35" s="728">
        <v>29</v>
      </c>
      <c r="AP35" s="694"/>
      <c r="AQ35" s="694"/>
      <c r="AR35" s="694"/>
      <c r="AS35" s="694"/>
      <c r="AT35" s="694"/>
      <c r="AU35" s="694"/>
      <c r="AV35" s="694"/>
      <c r="AW35" s="772" t="s">
        <v>112</v>
      </c>
      <c r="AX35" s="728">
        <v>32</v>
      </c>
      <c r="AY35" s="728">
        <v>31</v>
      </c>
      <c r="AZ35" s="677"/>
    </row>
    <row r="36" spans="1:52" ht="16" x14ac:dyDescent="0.2">
      <c r="A36" s="677" t="s">
        <v>21</v>
      </c>
      <c r="B36" s="682">
        <v>7</v>
      </c>
      <c r="C36" s="837" t="s">
        <v>186</v>
      </c>
      <c r="D36" s="680" t="s">
        <v>187</v>
      </c>
      <c r="E36" s="694" t="s">
        <v>182</v>
      </c>
      <c r="F36" s="694">
        <v>1324361</v>
      </c>
      <c r="G36" s="694" t="s">
        <v>15</v>
      </c>
      <c r="H36" s="694" t="s">
        <v>171</v>
      </c>
      <c r="I36" s="694" t="s">
        <v>111</v>
      </c>
      <c r="J36" s="717">
        <v>43936</v>
      </c>
      <c r="K36" s="696">
        <f t="shared" ca="1" si="0"/>
        <v>1.8694444444444445</v>
      </c>
      <c r="L36" s="696">
        <f t="shared" ca="1" si="1"/>
        <v>684</v>
      </c>
      <c r="M36" s="696">
        <f t="shared" ca="1" si="2"/>
        <v>22.8</v>
      </c>
      <c r="N36" s="733">
        <v>44298</v>
      </c>
      <c r="O36" s="742">
        <v>12.07</v>
      </c>
      <c r="P36" s="748" t="s">
        <v>183</v>
      </c>
      <c r="Q36" s="814">
        <v>213</v>
      </c>
      <c r="R36" s="694"/>
      <c r="S36" s="680"/>
      <c r="T36" s="680"/>
      <c r="U36" s="680"/>
      <c r="V36" s="769">
        <v>186</v>
      </c>
      <c r="W36" s="769">
        <v>33</v>
      </c>
      <c r="X36" s="772">
        <v>31</v>
      </c>
      <c r="Y36" s="729">
        <v>31</v>
      </c>
      <c r="Z36" s="772">
        <v>31</v>
      </c>
      <c r="AA36" s="791" t="s">
        <v>177</v>
      </c>
      <c r="AB36" s="788" t="s">
        <v>177</v>
      </c>
      <c r="AC36" s="788" t="s">
        <v>177</v>
      </c>
      <c r="AD36" s="788" t="s">
        <v>177</v>
      </c>
      <c r="AE36" s="788" t="s">
        <v>177</v>
      </c>
      <c r="AF36" s="788" t="s">
        <v>177</v>
      </c>
      <c r="AG36" s="788" t="s">
        <v>177</v>
      </c>
      <c r="AH36" s="788" t="s">
        <v>177</v>
      </c>
      <c r="AI36" s="788" t="s">
        <v>177</v>
      </c>
      <c r="AJ36" s="788" t="s">
        <v>177</v>
      </c>
      <c r="AK36" s="788" t="s">
        <v>177</v>
      </c>
      <c r="AL36" s="788" t="s">
        <v>177</v>
      </c>
      <c r="AM36" s="788" t="s">
        <v>177</v>
      </c>
      <c r="AN36" s="772">
        <v>32</v>
      </c>
      <c r="AO36" s="728">
        <v>33</v>
      </c>
      <c r="AP36" s="694"/>
      <c r="AQ36" s="694"/>
      <c r="AR36" s="694"/>
      <c r="AS36" s="694"/>
      <c r="AT36" s="694"/>
      <c r="AU36" s="694"/>
      <c r="AV36" s="694"/>
      <c r="AW36" s="772" t="s">
        <v>112</v>
      </c>
      <c r="AX36" s="728">
        <v>36</v>
      </c>
      <c r="AY36" s="728">
        <v>35</v>
      </c>
      <c r="AZ36" s="677"/>
    </row>
    <row r="37" spans="1:52" ht="16" x14ac:dyDescent="0.2">
      <c r="A37" s="677" t="s">
        <v>21</v>
      </c>
      <c r="B37" s="682">
        <v>8</v>
      </c>
      <c r="C37" s="835" t="s">
        <v>188</v>
      </c>
      <c r="D37" s="680" t="s">
        <v>189</v>
      </c>
      <c r="E37" s="694" t="s">
        <v>182</v>
      </c>
      <c r="F37" s="694">
        <v>1324361</v>
      </c>
      <c r="G37" s="694" t="s">
        <v>15</v>
      </c>
      <c r="H37" s="694" t="s">
        <v>171</v>
      </c>
      <c r="I37" s="694" t="s">
        <v>118</v>
      </c>
      <c r="J37" s="717">
        <v>43936</v>
      </c>
      <c r="K37" s="696">
        <f t="shared" ca="1" si="0"/>
        <v>1.8694444444444445</v>
      </c>
      <c r="L37" s="696">
        <f t="shared" ca="1" si="1"/>
        <v>684</v>
      </c>
      <c r="M37" s="696">
        <f t="shared" ca="1" si="2"/>
        <v>22.8</v>
      </c>
      <c r="N37" s="733">
        <v>44298</v>
      </c>
      <c r="O37" s="742">
        <v>12.07</v>
      </c>
      <c r="P37" s="748" t="s">
        <v>183</v>
      </c>
      <c r="Q37" s="814">
        <v>161</v>
      </c>
      <c r="R37" s="694"/>
      <c r="S37" s="680"/>
      <c r="T37" s="680"/>
      <c r="U37" s="680"/>
      <c r="V37" s="769">
        <v>163</v>
      </c>
      <c r="W37" s="769">
        <v>25</v>
      </c>
      <c r="X37" s="772">
        <v>27</v>
      </c>
      <c r="Y37" s="729">
        <v>27</v>
      </c>
      <c r="Z37" s="772">
        <v>27</v>
      </c>
      <c r="AA37" s="791" t="s">
        <v>177</v>
      </c>
      <c r="AB37" s="788" t="s">
        <v>177</v>
      </c>
      <c r="AC37" s="788" t="s">
        <v>177</v>
      </c>
      <c r="AD37" s="788" t="s">
        <v>177</v>
      </c>
      <c r="AE37" s="788" t="s">
        <v>177</v>
      </c>
      <c r="AF37" s="788" t="s">
        <v>177</v>
      </c>
      <c r="AG37" s="788" t="s">
        <v>177</v>
      </c>
      <c r="AH37" s="788" t="s">
        <v>177</v>
      </c>
      <c r="AI37" s="788" t="s">
        <v>177</v>
      </c>
      <c r="AJ37" s="788" t="s">
        <v>177</v>
      </c>
      <c r="AK37" s="788" t="s">
        <v>177</v>
      </c>
      <c r="AL37" s="788" t="s">
        <v>177</v>
      </c>
      <c r="AM37" s="788" t="s">
        <v>177</v>
      </c>
      <c r="AN37" s="772">
        <v>26</v>
      </c>
      <c r="AO37" s="728">
        <v>26</v>
      </c>
      <c r="AP37" s="694"/>
      <c r="AQ37" s="694"/>
      <c r="AR37" s="694"/>
      <c r="AS37" s="694"/>
      <c r="AT37" s="694"/>
      <c r="AU37" s="694"/>
      <c r="AV37" s="694"/>
      <c r="AW37" s="772" t="s">
        <v>112</v>
      </c>
      <c r="AX37" s="728">
        <v>29</v>
      </c>
      <c r="AY37" s="728">
        <v>28</v>
      </c>
      <c r="AZ37" s="677"/>
    </row>
    <row r="38" spans="1:52" ht="16" x14ac:dyDescent="0.2">
      <c r="A38" s="677" t="s">
        <v>21</v>
      </c>
      <c r="B38" s="682">
        <v>9</v>
      </c>
      <c r="C38" s="835" t="s">
        <v>190</v>
      </c>
      <c r="D38" s="680" t="s">
        <v>191</v>
      </c>
      <c r="E38" s="694" t="s">
        <v>192</v>
      </c>
      <c r="F38" s="694">
        <v>1324349</v>
      </c>
      <c r="G38" s="694" t="s">
        <v>15</v>
      </c>
      <c r="H38" s="694" t="s">
        <v>171</v>
      </c>
      <c r="I38" s="694" t="s">
        <v>124</v>
      </c>
      <c r="J38" s="717">
        <v>43942</v>
      </c>
      <c r="K38" s="696">
        <f t="shared" ca="1" si="0"/>
        <v>1.8527777777777779</v>
      </c>
      <c r="L38" s="696">
        <f t="shared" ca="1" si="1"/>
        <v>678</v>
      </c>
      <c r="M38" s="696">
        <f t="shared" ca="1" si="2"/>
        <v>22.6</v>
      </c>
      <c r="N38" s="733">
        <v>44298</v>
      </c>
      <c r="O38" s="742">
        <v>11.87</v>
      </c>
      <c r="P38" s="747" t="s">
        <v>172</v>
      </c>
      <c r="Q38" s="814">
        <v>191</v>
      </c>
      <c r="R38" s="694"/>
      <c r="S38" s="680"/>
      <c r="T38" s="680"/>
      <c r="U38" s="680"/>
      <c r="V38" s="769">
        <v>186</v>
      </c>
      <c r="W38" s="769">
        <v>32</v>
      </c>
      <c r="X38" s="772">
        <v>33</v>
      </c>
      <c r="Y38" s="729">
        <v>33</v>
      </c>
      <c r="Z38" s="772">
        <v>34</v>
      </c>
      <c r="AA38" s="729">
        <v>38</v>
      </c>
      <c r="AB38" s="769">
        <v>42</v>
      </c>
      <c r="AC38" s="772">
        <v>37</v>
      </c>
      <c r="AD38" s="729">
        <v>38</v>
      </c>
      <c r="AE38" s="772">
        <v>39</v>
      </c>
      <c r="AF38" s="729">
        <v>40</v>
      </c>
      <c r="AG38" s="769">
        <v>41</v>
      </c>
      <c r="AH38" s="772">
        <v>41</v>
      </c>
      <c r="AI38" s="728">
        <v>43</v>
      </c>
      <c r="AJ38" s="728">
        <v>44</v>
      </c>
      <c r="AK38" s="728">
        <v>44</v>
      </c>
      <c r="AL38" s="728">
        <v>46</v>
      </c>
      <c r="AM38" s="728">
        <v>47</v>
      </c>
      <c r="AN38" s="728">
        <v>48</v>
      </c>
      <c r="AO38" s="728">
        <v>50</v>
      </c>
      <c r="AP38" s="787">
        <v>50</v>
      </c>
      <c r="AQ38" s="787">
        <v>50</v>
      </c>
      <c r="AR38" s="787">
        <v>50</v>
      </c>
      <c r="AS38" s="787">
        <v>50</v>
      </c>
      <c r="AT38" s="787">
        <v>51</v>
      </c>
      <c r="AU38" s="787">
        <v>50</v>
      </c>
      <c r="AV38" s="786">
        <v>50</v>
      </c>
      <c r="AW38" s="772" t="s">
        <v>112</v>
      </c>
      <c r="AX38" s="728">
        <v>47</v>
      </c>
      <c r="AY38" s="728">
        <v>46</v>
      </c>
      <c r="AZ38" s="677"/>
    </row>
    <row r="39" spans="1:52" ht="16" x14ac:dyDescent="0.2">
      <c r="A39" s="677" t="s">
        <v>21</v>
      </c>
      <c r="B39" s="683">
        <v>10</v>
      </c>
      <c r="C39" s="631"/>
      <c r="D39" s="688" t="s">
        <v>193</v>
      </c>
      <c r="E39" s="695" t="s">
        <v>192</v>
      </c>
      <c r="F39" s="695">
        <v>1324349</v>
      </c>
      <c r="G39" s="695" t="s">
        <v>15</v>
      </c>
      <c r="H39" s="695" t="s">
        <v>171</v>
      </c>
      <c r="I39" s="695" t="s">
        <v>121</v>
      </c>
      <c r="J39" s="718">
        <v>43942</v>
      </c>
      <c r="K39" s="696">
        <f t="shared" ca="1" si="0"/>
        <v>1.8527777777777779</v>
      </c>
      <c r="L39" s="696">
        <f t="shared" ca="1" si="1"/>
        <v>678</v>
      </c>
      <c r="M39" s="696">
        <f t="shared" ca="1" si="2"/>
        <v>22.6</v>
      </c>
      <c r="N39" s="734">
        <v>44298</v>
      </c>
      <c r="O39" s="742">
        <v>11.87</v>
      </c>
      <c r="P39" s="749" t="s">
        <v>172</v>
      </c>
      <c r="Q39" s="814">
        <v>152</v>
      </c>
      <c r="R39" s="694"/>
      <c r="S39" s="680"/>
      <c r="T39" s="680"/>
      <c r="U39" s="680"/>
      <c r="V39" s="770" t="s">
        <v>112</v>
      </c>
      <c r="W39" s="770">
        <v>29</v>
      </c>
      <c r="X39" s="782">
        <v>30</v>
      </c>
      <c r="Y39" s="792">
        <v>31</v>
      </c>
      <c r="Z39" s="782">
        <v>32</v>
      </c>
      <c r="AA39" s="792">
        <v>34</v>
      </c>
      <c r="AB39" s="770">
        <v>35</v>
      </c>
      <c r="AC39" s="782">
        <v>40</v>
      </c>
      <c r="AD39" s="792">
        <v>41</v>
      </c>
      <c r="AE39" s="782">
        <v>42</v>
      </c>
      <c r="AF39" s="792">
        <v>43</v>
      </c>
      <c r="AG39" s="770">
        <v>44</v>
      </c>
      <c r="AH39" s="782">
        <v>45</v>
      </c>
      <c r="AI39" s="793">
        <v>46</v>
      </c>
      <c r="AJ39" s="793">
        <v>46</v>
      </c>
      <c r="AK39" s="793">
        <v>47</v>
      </c>
      <c r="AL39" s="793">
        <v>48</v>
      </c>
      <c r="AM39" s="793">
        <v>49</v>
      </c>
      <c r="AN39" s="793">
        <v>49</v>
      </c>
      <c r="AO39" s="793">
        <v>49</v>
      </c>
      <c r="AP39" s="793">
        <v>49</v>
      </c>
      <c r="AQ39" s="793">
        <v>49</v>
      </c>
      <c r="AR39" s="793">
        <v>48</v>
      </c>
      <c r="AS39" s="793">
        <v>48</v>
      </c>
      <c r="AT39" s="793">
        <v>49</v>
      </c>
      <c r="AU39" s="793">
        <v>48</v>
      </c>
      <c r="AV39" s="792">
        <v>48</v>
      </c>
      <c r="AW39" s="782" t="s">
        <v>112</v>
      </c>
      <c r="AX39" s="793" t="s">
        <v>112</v>
      </c>
      <c r="AY39" s="793" t="s">
        <v>112</v>
      </c>
      <c r="AZ39" s="677"/>
    </row>
    <row r="40" spans="1:52" ht="16" x14ac:dyDescent="0.2">
      <c r="A40" s="677" t="s">
        <v>21</v>
      </c>
      <c r="B40" s="682">
        <v>11</v>
      </c>
      <c r="C40" s="835" t="s">
        <v>194</v>
      </c>
      <c r="D40" s="680" t="s">
        <v>195</v>
      </c>
      <c r="E40" s="694" t="s">
        <v>192</v>
      </c>
      <c r="F40" s="694">
        <v>1324349</v>
      </c>
      <c r="G40" s="694" t="s">
        <v>15</v>
      </c>
      <c r="H40" s="694" t="s">
        <v>171</v>
      </c>
      <c r="I40" s="694" t="s">
        <v>111</v>
      </c>
      <c r="J40" s="717">
        <v>43942</v>
      </c>
      <c r="K40" s="696">
        <f t="shared" ca="1" si="0"/>
        <v>1.8527777777777779</v>
      </c>
      <c r="L40" s="696">
        <f t="shared" ca="1" si="1"/>
        <v>678</v>
      </c>
      <c r="M40" s="696">
        <f t="shared" ca="1" si="2"/>
        <v>22.6</v>
      </c>
      <c r="N40" s="733">
        <v>44298</v>
      </c>
      <c r="O40" s="742">
        <v>11.87</v>
      </c>
      <c r="P40" s="747" t="s">
        <v>172</v>
      </c>
      <c r="Q40" s="814">
        <v>199</v>
      </c>
      <c r="R40" s="694"/>
      <c r="S40" s="680"/>
      <c r="T40" s="680"/>
      <c r="U40" s="680"/>
      <c r="V40" s="769">
        <v>190</v>
      </c>
      <c r="W40" s="769">
        <v>32</v>
      </c>
      <c r="X40" s="772">
        <v>33</v>
      </c>
      <c r="Y40" s="729">
        <v>35</v>
      </c>
      <c r="Z40" s="772">
        <v>37</v>
      </c>
      <c r="AA40" s="729">
        <v>39</v>
      </c>
      <c r="AB40" s="769">
        <v>41</v>
      </c>
      <c r="AC40" s="772">
        <v>44</v>
      </c>
      <c r="AD40" s="729">
        <v>48</v>
      </c>
      <c r="AE40" s="772">
        <v>49</v>
      </c>
      <c r="AF40" s="729">
        <v>49</v>
      </c>
      <c r="AG40" s="769">
        <v>49</v>
      </c>
      <c r="AH40" s="772">
        <v>50</v>
      </c>
      <c r="AI40" s="728">
        <v>50</v>
      </c>
      <c r="AJ40" s="728">
        <v>51</v>
      </c>
      <c r="AK40" s="728">
        <v>51</v>
      </c>
      <c r="AL40" s="728">
        <v>52</v>
      </c>
      <c r="AM40" s="728">
        <v>52</v>
      </c>
      <c r="AN40" s="728">
        <v>53</v>
      </c>
      <c r="AO40" s="728">
        <v>53</v>
      </c>
      <c r="AP40" s="728">
        <v>54</v>
      </c>
      <c r="AQ40" s="728">
        <v>54</v>
      </c>
      <c r="AR40" s="728">
        <v>55</v>
      </c>
      <c r="AS40" s="728">
        <v>55</v>
      </c>
      <c r="AT40" s="728">
        <v>55</v>
      </c>
      <c r="AU40" s="728">
        <v>56</v>
      </c>
      <c r="AV40" s="729">
        <v>55</v>
      </c>
      <c r="AW40" s="772" t="s">
        <v>112</v>
      </c>
      <c r="AX40" s="728">
        <v>55</v>
      </c>
      <c r="AY40" s="728">
        <v>53</v>
      </c>
      <c r="AZ40" s="677"/>
    </row>
    <row r="41" spans="1:52" ht="16" x14ac:dyDescent="0.2">
      <c r="A41" s="677" t="s">
        <v>21</v>
      </c>
      <c r="B41" s="682">
        <v>12</v>
      </c>
      <c r="C41" s="835" t="s">
        <v>196</v>
      </c>
      <c r="D41" s="680" t="s">
        <v>197</v>
      </c>
      <c r="E41" s="694" t="s">
        <v>192</v>
      </c>
      <c r="F41" s="694">
        <v>1324349</v>
      </c>
      <c r="G41" s="694" t="s">
        <v>15</v>
      </c>
      <c r="H41" s="694" t="s">
        <v>171</v>
      </c>
      <c r="I41" s="694" t="s">
        <v>118</v>
      </c>
      <c r="J41" s="717">
        <v>43942</v>
      </c>
      <c r="K41" s="696">
        <f t="shared" ca="1" si="0"/>
        <v>1.8527777777777779</v>
      </c>
      <c r="L41" s="696">
        <f t="shared" ca="1" si="1"/>
        <v>678</v>
      </c>
      <c r="M41" s="696">
        <f t="shared" ca="1" si="2"/>
        <v>22.6</v>
      </c>
      <c r="N41" s="733">
        <v>44298</v>
      </c>
      <c r="O41" s="742">
        <v>11.87</v>
      </c>
      <c r="P41" s="750" t="s">
        <v>172</v>
      </c>
      <c r="Q41" s="814">
        <v>219</v>
      </c>
      <c r="R41" s="694"/>
      <c r="S41" s="680"/>
      <c r="T41" s="680"/>
      <c r="U41" s="680"/>
      <c r="V41" s="769">
        <v>231</v>
      </c>
      <c r="W41" s="769">
        <v>28</v>
      </c>
      <c r="X41" s="772">
        <v>29</v>
      </c>
      <c r="Y41" s="729">
        <v>31</v>
      </c>
      <c r="Z41" s="772">
        <v>33</v>
      </c>
      <c r="AA41" s="729">
        <v>35</v>
      </c>
      <c r="AB41" s="769">
        <v>36</v>
      </c>
      <c r="AC41" s="772">
        <v>37</v>
      </c>
      <c r="AD41" s="729">
        <v>40</v>
      </c>
      <c r="AE41" s="772">
        <v>40</v>
      </c>
      <c r="AF41" s="729">
        <v>41</v>
      </c>
      <c r="AG41" s="769">
        <v>43</v>
      </c>
      <c r="AH41" s="772">
        <v>43</v>
      </c>
      <c r="AI41" s="728">
        <v>44</v>
      </c>
      <c r="AJ41" s="728">
        <v>45</v>
      </c>
      <c r="AK41" s="728">
        <v>45</v>
      </c>
      <c r="AL41" s="728">
        <v>46</v>
      </c>
      <c r="AM41" s="728">
        <v>47</v>
      </c>
      <c r="AN41" s="728">
        <v>48</v>
      </c>
      <c r="AO41" s="728">
        <v>48</v>
      </c>
      <c r="AP41" s="728">
        <v>48</v>
      </c>
      <c r="AQ41" s="728">
        <v>48</v>
      </c>
      <c r="AR41" s="728">
        <v>49</v>
      </c>
      <c r="AS41" s="728">
        <v>50</v>
      </c>
      <c r="AT41" s="728">
        <v>50</v>
      </c>
      <c r="AU41" s="728">
        <v>49</v>
      </c>
      <c r="AV41" s="729">
        <v>50</v>
      </c>
      <c r="AW41" s="772" t="s">
        <v>112</v>
      </c>
      <c r="AX41" s="728">
        <v>54</v>
      </c>
      <c r="AY41" s="728">
        <v>53</v>
      </c>
      <c r="AZ41" s="677"/>
    </row>
    <row r="42" spans="1:52" ht="16" x14ac:dyDescent="0.2">
      <c r="A42" s="677" t="s">
        <v>21</v>
      </c>
      <c r="B42" s="682">
        <v>13</v>
      </c>
      <c r="C42" s="82"/>
      <c r="D42" s="680" t="s">
        <v>198</v>
      </c>
      <c r="E42" s="694" t="s">
        <v>199</v>
      </c>
      <c r="F42" s="694">
        <v>1324350</v>
      </c>
      <c r="G42" s="694" t="s">
        <v>17</v>
      </c>
      <c r="H42" s="694" t="s">
        <v>171</v>
      </c>
      <c r="I42" s="694" t="s">
        <v>124</v>
      </c>
      <c r="J42" s="717">
        <v>43942</v>
      </c>
      <c r="K42" s="696">
        <f t="shared" ca="1" si="0"/>
        <v>1.8527777777777779</v>
      </c>
      <c r="L42" s="696">
        <f t="shared" ca="1" si="1"/>
        <v>678</v>
      </c>
      <c r="M42" s="696">
        <f t="shared" ca="1" si="2"/>
        <v>22.6</v>
      </c>
      <c r="N42" s="733">
        <v>44298</v>
      </c>
      <c r="O42" s="742">
        <v>11.87</v>
      </c>
      <c r="P42" s="748" t="s">
        <v>183</v>
      </c>
      <c r="Q42" s="814">
        <v>207</v>
      </c>
      <c r="R42" s="694"/>
      <c r="S42" s="680"/>
      <c r="T42" s="680"/>
      <c r="U42" s="680"/>
      <c r="V42" s="769">
        <v>152</v>
      </c>
      <c r="W42" s="769">
        <v>25</v>
      </c>
      <c r="X42" s="772">
        <v>25</v>
      </c>
      <c r="Y42" s="729">
        <v>25</v>
      </c>
      <c r="Z42" s="772">
        <v>25</v>
      </c>
      <c r="AA42" s="791" t="s">
        <v>177</v>
      </c>
      <c r="AB42" s="788" t="s">
        <v>177</v>
      </c>
      <c r="AC42" s="788" t="s">
        <v>177</v>
      </c>
      <c r="AD42" s="788" t="s">
        <v>177</v>
      </c>
      <c r="AE42" s="788" t="s">
        <v>177</v>
      </c>
      <c r="AF42" s="788" t="s">
        <v>177</v>
      </c>
      <c r="AG42" s="788" t="s">
        <v>177</v>
      </c>
      <c r="AH42" s="788" t="s">
        <v>177</v>
      </c>
      <c r="AI42" s="788" t="s">
        <v>177</v>
      </c>
      <c r="AJ42" s="788" t="s">
        <v>177</v>
      </c>
      <c r="AK42" s="788" t="s">
        <v>177</v>
      </c>
      <c r="AL42" s="788" t="s">
        <v>177</v>
      </c>
      <c r="AM42" s="788" t="s">
        <v>177</v>
      </c>
      <c r="AN42" s="772">
        <v>25</v>
      </c>
      <c r="AO42" s="728">
        <v>25</v>
      </c>
      <c r="AP42" s="694"/>
      <c r="AQ42" s="694"/>
      <c r="AR42" s="694"/>
      <c r="AS42" s="694"/>
      <c r="AT42" s="694"/>
      <c r="AU42" s="694"/>
      <c r="AV42" s="694"/>
      <c r="AW42" s="772" t="s">
        <v>112</v>
      </c>
      <c r="AX42" s="728" t="s">
        <v>112</v>
      </c>
      <c r="AY42" s="728">
        <v>27</v>
      </c>
      <c r="AZ42" s="677"/>
    </row>
    <row r="43" spans="1:52" ht="16" x14ac:dyDescent="0.2">
      <c r="A43" s="677" t="s">
        <v>21</v>
      </c>
      <c r="B43" s="682">
        <v>14</v>
      </c>
      <c r="C43" s="837" t="s">
        <v>200</v>
      </c>
      <c r="D43" s="680" t="s">
        <v>201</v>
      </c>
      <c r="E43" s="694" t="s">
        <v>199</v>
      </c>
      <c r="F43" s="694">
        <v>1324350</v>
      </c>
      <c r="G43" s="694" t="s">
        <v>17</v>
      </c>
      <c r="H43" s="694" t="s">
        <v>171</v>
      </c>
      <c r="I43" s="694" t="s">
        <v>121</v>
      </c>
      <c r="J43" s="717">
        <v>43942</v>
      </c>
      <c r="K43" s="696">
        <f t="shared" ca="1" si="0"/>
        <v>1.8527777777777779</v>
      </c>
      <c r="L43" s="696">
        <f t="shared" ca="1" si="1"/>
        <v>678</v>
      </c>
      <c r="M43" s="696">
        <f t="shared" ca="1" si="2"/>
        <v>22.6</v>
      </c>
      <c r="N43" s="733">
        <v>44298</v>
      </c>
      <c r="O43" s="742">
        <v>11.87</v>
      </c>
      <c r="P43" s="748" t="s">
        <v>183</v>
      </c>
      <c r="Q43" s="814">
        <v>216</v>
      </c>
      <c r="R43" s="694"/>
      <c r="S43" s="680"/>
      <c r="T43" s="680"/>
      <c r="U43" s="680"/>
      <c r="V43" s="769">
        <v>175</v>
      </c>
      <c r="W43" s="769">
        <v>27</v>
      </c>
      <c r="X43" s="772">
        <v>27</v>
      </c>
      <c r="Y43" s="729">
        <v>27</v>
      </c>
      <c r="Z43" s="772">
        <v>27</v>
      </c>
      <c r="AA43" s="791" t="s">
        <v>177</v>
      </c>
      <c r="AB43" s="788" t="s">
        <v>177</v>
      </c>
      <c r="AC43" s="788" t="s">
        <v>177</v>
      </c>
      <c r="AD43" s="788" t="s">
        <v>177</v>
      </c>
      <c r="AE43" s="788" t="s">
        <v>177</v>
      </c>
      <c r="AF43" s="788" t="s">
        <v>177</v>
      </c>
      <c r="AG43" s="788" t="s">
        <v>177</v>
      </c>
      <c r="AH43" s="788" t="s">
        <v>177</v>
      </c>
      <c r="AI43" s="788" t="s">
        <v>177</v>
      </c>
      <c r="AJ43" s="788" t="s">
        <v>177</v>
      </c>
      <c r="AK43" s="788" t="s">
        <v>177</v>
      </c>
      <c r="AL43" s="788" t="s">
        <v>177</v>
      </c>
      <c r="AM43" s="788" t="s">
        <v>177</v>
      </c>
      <c r="AN43" s="772">
        <v>28</v>
      </c>
      <c r="AO43" s="728">
        <v>28</v>
      </c>
      <c r="AP43" s="694"/>
      <c r="AQ43" s="694"/>
      <c r="AR43" s="694"/>
      <c r="AS43" s="694"/>
      <c r="AT43" s="694"/>
      <c r="AU43" s="694"/>
      <c r="AV43" s="694"/>
      <c r="AW43" s="772" t="s">
        <v>112</v>
      </c>
      <c r="AX43" s="728" t="s">
        <v>112</v>
      </c>
      <c r="AY43" s="728">
        <v>31</v>
      </c>
      <c r="AZ43" s="677"/>
    </row>
    <row r="44" spans="1:52" ht="16" x14ac:dyDescent="0.2">
      <c r="A44" s="677" t="s">
        <v>21</v>
      </c>
      <c r="B44" s="682">
        <v>15</v>
      </c>
      <c r="C44" s="837" t="s">
        <v>202</v>
      </c>
      <c r="D44" s="680" t="s">
        <v>203</v>
      </c>
      <c r="E44" s="694" t="s">
        <v>199</v>
      </c>
      <c r="F44" s="694">
        <v>1324350</v>
      </c>
      <c r="G44" s="694" t="s">
        <v>17</v>
      </c>
      <c r="H44" s="694" t="s">
        <v>171</v>
      </c>
      <c r="I44" s="694" t="s">
        <v>111</v>
      </c>
      <c r="J44" s="717">
        <v>43942</v>
      </c>
      <c r="K44" s="696">
        <f t="shared" ca="1" si="0"/>
        <v>1.8527777777777779</v>
      </c>
      <c r="L44" s="696">
        <f t="shared" ca="1" si="1"/>
        <v>678</v>
      </c>
      <c r="M44" s="696">
        <f t="shared" ca="1" si="2"/>
        <v>22.6</v>
      </c>
      <c r="N44" s="733">
        <v>44298</v>
      </c>
      <c r="O44" s="742">
        <v>11.87</v>
      </c>
      <c r="P44" s="748" t="s">
        <v>183</v>
      </c>
      <c r="Q44" s="814">
        <v>202</v>
      </c>
      <c r="R44" s="694"/>
      <c r="S44" s="680"/>
      <c r="T44" s="680"/>
      <c r="U44" s="680"/>
      <c r="V44" s="769">
        <v>153</v>
      </c>
      <c r="W44" s="769">
        <v>23</v>
      </c>
      <c r="X44" s="772">
        <v>24</v>
      </c>
      <c r="Y44" s="729">
        <v>24</v>
      </c>
      <c r="Z44" s="772">
        <v>24</v>
      </c>
      <c r="AA44" s="791" t="s">
        <v>177</v>
      </c>
      <c r="AB44" s="788" t="s">
        <v>177</v>
      </c>
      <c r="AC44" s="788" t="s">
        <v>177</v>
      </c>
      <c r="AD44" s="788" t="s">
        <v>177</v>
      </c>
      <c r="AE44" s="788" t="s">
        <v>177</v>
      </c>
      <c r="AF44" s="788" t="s">
        <v>177</v>
      </c>
      <c r="AG44" s="788" t="s">
        <v>177</v>
      </c>
      <c r="AH44" s="788" t="s">
        <v>177</v>
      </c>
      <c r="AI44" s="788" t="s">
        <v>177</v>
      </c>
      <c r="AJ44" s="788" t="s">
        <v>177</v>
      </c>
      <c r="AK44" s="788" t="s">
        <v>177</v>
      </c>
      <c r="AL44" s="788" t="s">
        <v>177</v>
      </c>
      <c r="AM44" s="788" t="s">
        <v>177</v>
      </c>
      <c r="AN44" s="772">
        <v>26</v>
      </c>
      <c r="AO44" s="728">
        <v>26</v>
      </c>
      <c r="AP44" s="694"/>
      <c r="AQ44" s="694"/>
      <c r="AR44" s="694"/>
      <c r="AS44" s="694"/>
      <c r="AT44" s="694"/>
      <c r="AU44" s="694"/>
      <c r="AV44" s="694"/>
      <c r="AW44" s="772" t="s">
        <v>112</v>
      </c>
      <c r="AX44" s="728" t="s">
        <v>112</v>
      </c>
      <c r="AY44" s="728">
        <v>26</v>
      </c>
      <c r="AZ44" s="677"/>
    </row>
    <row r="45" spans="1:52" ht="16" x14ac:dyDescent="0.2">
      <c r="A45" s="677" t="s">
        <v>21</v>
      </c>
      <c r="B45" s="682">
        <v>16</v>
      </c>
      <c r="C45" s="837" t="s">
        <v>204</v>
      </c>
      <c r="D45" s="680" t="s">
        <v>205</v>
      </c>
      <c r="E45" s="694" t="s">
        <v>199</v>
      </c>
      <c r="F45" s="694">
        <v>1324350</v>
      </c>
      <c r="G45" s="694" t="s">
        <v>17</v>
      </c>
      <c r="H45" s="694" t="s">
        <v>171</v>
      </c>
      <c r="I45" s="694" t="s">
        <v>118</v>
      </c>
      <c r="J45" s="717">
        <v>43942</v>
      </c>
      <c r="K45" s="696">
        <f t="shared" ca="1" si="0"/>
        <v>1.8527777777777779</v>
      </c>
      <c r="L45" s="696">
        <f t="shared" ca="1" si="1"/>
        <v>678</v>
      </c>
      <c r="M45" s="696">
        <f t="shared" ca="1" si="2"/>
        <v>22.6</v>
      </c>
      <c r="N45" s="733">
        <v>44298</v>
      </c>
      <c r="O45" s="742">
        <v>11.87</v>
      </c>
      <c r="P45" s="748" t="s">
        <v>183</v>
      </c>
      <c r="Q45" s="814">
        <v>173</v>
      </c>
      <c r="R45" s="694"/>
      <c r="S45" s="680"/>
      <c r="T45" s="680"/>
      <c r="U45" s="680"/>
      <c r="V45" s="769">
        <v>162</v>
      </c>
      <c r="W45" s="769">
        <v>23</v>
      </c>
      <c r="X45" s="772">
        <v>25</v>
      </c>
      <c r="Y45" s="729">
        <v>25</v>
      </c>
      <c r="Z45" s="772">
        <v>25</v>
      </c>
      <c r="AA45" s="791" t="s">
        <v>177</v>
      </c>
      <c r="AB45" s="788" t="s">
        <v>177</v>
      </c>
      <c r="AC45" s="788" t="s">
        <v>177</v>
      </c>
      <c r="AD45" s="788" t="s">
        <v>177</v>
      </c>
      <c r="AE45" s="788" t="s">
        <v>177</v>
      </c>
      <c r="AF45" s="788" t="s">
        <v>177</v>
      </c>
      <c r="AG45" s="788" t="s">
        <v>177</v>
      </c>
      <c r="AH45" s="788" t="s">
        <v>177</v>
      </c>
      <c r="AI45" s="788" t="s">
        <v>177</v>
      </c>
      <c r="AJ45" s="788" t="s">
        <v>177</v>
      </c>
      <c r="AK45" s="788" t="s">
        <v>177</v>
      </c>
      <c r="AL45" s="788" t="s">
        <v>177</v>
      </c>
      <c r="AM45" s="788" t="s">
        <v>177</v>
      </c>
      <c r="AN45" s="772">
        <v>27</v>
      </c>
      <c r="AO45" s="728">
        <v>27</v>
      </c>
      <c r="AP45" s="694"/>
      <c r="AQ45" s="694"/>
      <c r="AR45" s="694"/>
      <c r="AS45" s="694"/>
      <c r="AT45" s="694"/>
      <c r="AU45" s="694"/>
      <c r="AV45" s="694"/>
      <c r="AW45" s="772" t="s">
        <v>112</v>
      </c>
      <c r="AX45" s="728" t="s">
        <v>112</v>
      </c>
      <c r="AY45" s="728">
        <v>26</v>
      </c>
      <c r="AZ45" s="677"/>
    </row>
    <row r="46" spans="1:52" ht="16" x14ac:dyDescent="0.2">
      <c r="A46" s="677" t="s">
        <v>21</v>
      </c>
      <c r="B46" s="682">
        <v>17</v>
      </c>
      <c r="C46" s="837" t="s">
        <v>206</v>
      </c>
      <c r="D46" s="680" t="s">
        <v>207</v>
      </c>
      <c r="E46" s="694" t="s">
        <v>199</v>
      </c>
      <c r="F46" s="694">
        <v>1324350</v>
      </c>
      <c r="G46" s="694" t="s">
        <v>17</v>
      </c>
      <c r="H46" s="694" t="s">
        <v>171</v>
      </c>
      <c r="I46" s="694" t="s">
        <v>208</v>
      </c>
      <c r="J46" s="717">
        <v>43950</v>
      </c>
      <c r="K46" s="696">
        <f t="shared" ca="1" si="0"/>
        <v>1.8305555555555555</v>
      </c>
      <c r="L46" s="696">
        <f t="shared" ca="1" si="1"/>
        <v>670</v>
      </c>
      <c r="M46" s="696">
        <f t="shared" ca="1" si="2"/>
        <v>22.333333333333332</v>
      </c>
      <c r="N46" s="733">
        <v>44298</v>
      </c>
      <c r="O46" s="742">
        <v>11.6</v>
      </c>
      <c r="P46" s="748" t="s">
        <v>183</v>
      </c>
      <c r="Q46" s="814">
        <v>220</v>
      </c>
      <c r="R46" s="694"/>
      <c r="S46" s="680"/>
      <c r="T46" s="680"/>
      <c r="U46" s="680"/>
      <c r="V46" s="769">
        <v>138</v>
      </c>
      <c r="W46" s="769">
        <v>23</v>
      </c>
      <c r="X46" s="772">
        <v>24</v>
      </c>
      <c r="Y46" s="729">
        <v>24</v>
      </c>
      <c r="Z46" s="772">
        <v>24</v>
      </c>
      <c r="AA46" s="791" t="s">
        <v>177</v>
      </c>
      <c r="AB46" s="788" t="s">
        <v>177</v>
      </c>
      <c r="AC46" s="788" t="s">
        <v>177</v>
      </c>
      <c r="AD46" s="788" t="s">
        <v>177</v>
      </c>
      <c r="AE46" s="788" t="s">
        <v>177</v>
      </c>
      <c r="AF46" s="788" t="s">
        <v>177</v>
      </c>
      <c r="AG46" s="788" t="s">
        <v>177</v>
      </c>
      <c r="AH46" s="788" t="s">
        <v>177</v>
      </c>
      <c r="AI46" s="788" t="s">
        <v>177</v>
      </c>
      <c r="AJ46" s="788" t="s">
        <v>177</v>
      </c>
      <c r="AK46" s="788" t="s">
        <v>177</v>
      </c>
      <c r="AL46" s="788" t="s">
        <v>177</v>
      </c>
      <c r="AM46" s="788" t="s">
        <v>177</v>
      </c>
      <c r="AN46" s="772">
        <v>28</v>
      </c>
      <c r="AO46" s="728">
        <v>28</v>
      </c>
      <c r="AP46" s="694"/>
      <c r="AQ46" s="694"/>
      <c r="AR46" s="694"/>
      <c r="AS46" s="694"/>
      <c r="AT46" s="694"/>
      <c r="AU46" s="694"/>
      <c r="AV46" s="694"/>
      <c r="AW46" s="772" t="s">
        <v>112</v>
      </c>
      <c r="AX46" s="728" t="s">
        <v>112</v>
      </c>
      <c r="AY46" s="728">
        <v>25</v>
      </c>
      <c r="AZ46" s="677"/>
    </row>
    <row r="47" spans="1:52" ht="16" x14ac:dyDescent="0.2">
      <c r="A47" s="677" t="s">
        <v>21</v>
      </c>
      <c r="B47" s="682">
        <v>18</v>
      </c>
      <c r="C47" s="837" t="s">
        <v>209</v>
      </c>
      <c r="D47" s="680" t="s">
        <v>210</v>
      </c>
      <c r="E47" s="694" t="s">
        <v>211</v>
      </c>
      <c r="F47" s="694">
        <v>1299771</v>
      </c>
      <c r="G47" s="694" t="s">
        <v>15</v>
      </c>
      <c r="H47" s="694" t="s">
        <v>40</v>
      </c>
      <c r="I47" s="694" t="s">
        <v>111</v>
      </c>
      <c r="J47" s="717">
        <v>43949</v>
      </c>
      <c r="K47" s="696">
        <f t="shared" ca="1" si="0"/>
        <v>1.8333333333333333</v>
      </c>
      <c r="L47" s="696">
        <f t="shared" ca="1" si="1"/>
        <v>671</v>
      </c>
      <c r="M47" s="696">
        <f t="shared" ca="1" si="2"/>
        <v>22.366666666666667</v>
      </c>
      <c r="N47" s="733">
        <v>44298</v>
      </c>
      <c r="O47" s="742">
        <v>11.63</v>
      </c>
      <c r="P47" s="747" t="s">
        <v>172</v>
      </c>
      <c r="Q47" s="814" t="s">
        <v>212</v>
      </c>
      <c r="R47" s="694"/>
      <c r="S47" s="680"/>
      <c r="T47" s="680"/>
      <c r="U47" s="680"/>
      <c r="V47" s="769">
        <v>143</v>
      </c>
      <c r="W47" s="769">
        <v>24</v>
      </c>
      <c r="X47" s="772">
        <v>31</v>
      </c>
      <c r="Y47" s="729">
        <v>34</v>
      </c>
      <c r="Z47" s="772">
        <v>38</v>
      </c>
      <c r="AA47" s="729">
        <v>39</v>
      </c>
      <c r="AB47" s="769">
        <v>40</v>
      </c>
      <c r="AC47" s="772">
        <v>39</v>
      </c>
      <c r="AD47" s="729">
        <v>41</v>
      </c>
      <c r="AE47" s="772">
        <v>44</v>
      </c>
      <c r="AF47" s="729">
        <v>47</v>
      </c>
      <c r="AG47" s="769">
        <v>48</v>
      </c>
      <c r="AH47" s="772">
        <v>48</v>
      </c>
      <c r="AI47" s="728">
        <v>49</v>
      </c>
      <c r="AJ47" s="728">
        <v>49</v>
      </c>
      <c r="AK47" s="728">
        <v>49</v>
      </c>
      <c r="AL47" s="728">
        <v>49</v>
      </c>
      <c r="AM47" s="728">
        <v>50</v>
      </c>
      <c r="AN47" s="728">
        <v>50</v>
      </c>
      <c r="AO47" s="728">
        <v>50</v>
      </c>
      <c r="AP47" s="787">
        <v>51</v>
      </c>
      <c r="AQ47" s="787">
        <v>51</v>
      </c>
      <c r="AR47" s="787">
        <v>51</v>
      </c>
      <c r="AS47" s="787">
        <v>52</v>
      </c>
      <c r="AT47" s="787">
        <v>51</v>
      </c>
      <c r="AU47" s="787">
        <v>51</v>
      </c>
      <c r="AV47" s="787">
        <v>50</v>
      </c>
      <c r="AW47" s="729" t="s">
        <v>112</v>
      </c>
      <c r="AX47" s="769">
        <v>53</v>
      </c>
      <c r="AY47" s="772">
        <v>52</v>
      </c>
      <c r="AZ47" s="677"/>
    </row>
    <row r="48" spans="1:52" ht="16" x14ac:dyDescent="0.2">
      <c r="A48" s="677" t="s">
        <v>21</v>
      </c>
      <c r="B48" s="682">
        <v>19</v>
      </c>
      <c r="C48" s="837" t="s">
        <v>213</v>
      </c>
      <c r="D48" s="680" t="s">
        <v>214</v>
      </c>
      <c r="E48" s="694" t="s">
        <v>211</v>
      </c>
      <c r="F48" s="694">
        <v>1299771</v>
      </c>
      <c r="G48" s="694" t="s">
        <v>15</v>
      </c>
      <c r="H48" s="694" t="s">
        <v>40</v>
      </c>
      <c r="I48" s="694" t="s">
        <v>118</v>
      </c>
      <c r="J48" s="717">
        <v>43949</v>
      </c>
      <c r="K48" s="696">
        <f t="shared" ca="1" si="0"/>
        <v>1.8333333333333333</v>
      </c>
      <c r="L48" s="696">
        <f t="shared" ca="1" si="1"/>
        <v>671</v>
      </c>
      <c r="M48" s="696">
        <f t="shared" ca="1" si="2"/>
        <v>22.366666666666667</v>
      </c>
      <c r="N48" s="733">
        <v>44298</v>
      </c>
      <c r="O48" s="742">
        <v>11.63</v>
      </c>
      <c r="P48" s="747" t="s">
        <v>172</v>
      </c>
      <c r="Q48" s="814" t="s">
        <v>212</v>
      </c>
      <c r="R48" s="694"/>
      <c r="S48" s="680"/>
      <c r="T48" s="680"/>
      <c r="U48" s="680"/>
      <c r="V48" s="769">
        <v>218</v>
      </c>
      <c r="W48" s="769">
        <v>25</v>
      </c>
      <c r="X48" s="772">
        <v>33</v>
      </c>
      <c r="Y48" s="729">
        <v>35</v>
      </c>
      <c r="Z48" s="772">
        <v>38</v>
      </c>
      <c r="AA48" s="729">
        <v>38</v>
      </c>
      <c r="AB48" s="769">
        <v>40</v>
      </c>
      <c r="AC48" s="772">
        <v>40</v>
      </c>
      <c r="AD48" s="729">
        <v>43</v>
      </c>
      <c r="AE48" s="772">
        <v>45</v>
      </c>
      <c r="AF48" s="729">
        <v>48</v>
      </c>
      <c r="AG48" s="769">
        <v>50</v>
      </c>
      <c r="AH48" s="772">
        <v>50</v>
      </c>
      <c r="AI48" s="728">
        <v>51</v>
      </c>
      <c r="AJ48" s="728">
        <v>51</v>
      </c>
      <c r="AK48" s="728">
        <v>53</v>
      </c>
      <c r="AL48" s="728">
        <v>53</v>
      </c>
      <c r="AM48" s="728">
        <v>53</v>
      </c>
      <c r="AN48" s="728">
        <v>53</v>
      </c>
      <c r="AO48" s="728">
        <v>53</v>
      </c>
      <c r="AP48" s="728">
        <v>53</v>
      </c>
      <c r="AQ48" s="728">
        <v>53</v>
      </c>
      <c r="AR48" s="728">
        <v>54</v>
      </c>
      <c r="AS48" s="728">
        <v>54</v>
      </c>
      <c r="AT48" s="728">
        <v>55</v>
      </c>
      <c r="AU48" s="728">
        <v>55</v>
      </c>
      <c r="AV48" s="728">
        <v>55</v>
      </c>
      <c r="AW48" s="729" t="s">
        <v>112</v>
      </c>
      <c r="AX48" s="769">
        <v>55</v>
      </c>
      <c r="AY48" s="772">
        <v>55</v>
      </c>
      <c r="AZ48" s="677"/>
    </row>
    <row r="49" spans="1:52" ht="16" x14ac:dyDescent="0.2">
      <c r="A49" s="677" t="s">
        <v>21</v>
      </c>
      <c r="B49" s="682">
        <v>20</v>
      </c>
      <c r="C49" s="837" t="s">
        <v>215</v>
      </c>
      <c r="D49" s="680" t="s">
        <v>216</v>
      </c>
      <c r="E49" s="694" t="s">
        <v>211</v>
      </c>
      <c r="F49" s="694">
        <v>1299771</v>
      </c>
      <c r="G49" s="694" t="s">
        <v>15</v>
      </c>
      <c r="H49" s="694" t="s">
        <v>40</v>
      </c>
      <c r="I49" s="694" t="s">
        <v>115</v>
      </c>
      <c r="J49" s="717">
        <v>43949</v>
      </c>
      <c r="K49" s="696">
        <f t="shared" ca="1" si="0"/>
        <v>1.8333333333333333</v>
      </c>
      <c r="L49" s="696">
        <f t="shared" ca="1" si="1"/>
        <v>671</v>
      </c>
      <c r="M49" s="696">
        <f t="shared" ca="1" si="2"/>
        <v>22.366666666666667</v>
      </c>
      <c r="N49" s="733">
        <v>44298</v>
      </c>
      <c r="O49" s="742">
        <v>11.63</v>
      </c>
      <c r="P49" s="747" t="s">
        <v>172</v>
      </c>
      <c r="Q49" s="814" t="s">
        <v>212</v>
      </c>
      <c r="R49" s="694"/>
      <c r="S49" s="680"/>
      <c r="T49" s="680"/>
      <c r="U49" s="680"/>
      <c r="V49" s="769">
        <v>201</v>
      </c>
      <c r="W49" s="769">
        <v>26</v>
      </c>
      <c r="X49" s="772">
        <v>33</v>
      </c>
      <c r="Y49" s="729">
        <v>35</v>
      </c>
      <c r="Z49" s="772">
        <v>39</v>
      </c>
      <c r="AA49" s="729">
        <v>40</v>
      </c>
      <c r="AB49" s="769">
        <v>41</v>
      </c>
      <c r="AC49" s="772">
        <v>41</v>
      </c>
      <c r="AD49" s="729">
        <v>42</v>
      </c>
      <c r="AE49" s="772">
        <v>45</v>
      </c>
      <c r="AF49" s="729">
        <v>47</v>
      </c>
      <c r="AG49" s="769">
        <v>47</v>
      </c>
      <c r="AH49" s="772">
        <v>47</v>
      </c>
      <c r="AI49" s="728">
        <v>47</v>
      </c>
      <c r="AJ49" s="728">
        <v>48</v>
      </c>
      <c r="AK49" s="728">
        <v>48</v>
      </c>
      <c r="AL49" s="728">
        <v>48</v>
      </c>
      <c r="AM49" s="728">
        <v>48</v>
      </c>
      <c r="AN49" s="728">
        <v>48</v>
      </c>
      <c r="AO49" s="728">
        <v>48</v>
      </c>
      <c r="AP49" s="728">
        <v>48</v>
      </c>
      <c r="AQ49" s="728">
        <v>48</v>
      </c>
      <c r="AR49" s="728">
        <v>49</v>
      </c>
      <c r="AS49" s="728">
        <v>50</v>
      </c>
      <c r="AT49" s="728">
        <v>51</v>
      </c>
      <c r="AU49" s="728">
        <v>50</v>
      </c>
      <c r="AV49" s="728">
        <v>51</v>
      </c>
      <c r="AW49" s="729" t="s">
        <v>112</v>
      </c>
      <c r="AX49" s="769">
        <v>55</v>
      </c>
      <c r="AY49" s="772">
        <v>52</v>
      </c>
      <c r="AZ49" s="677"/>
    </row>
    <row r="50" spans="1:52" ht="16" x14ac:dyDescent="0.2">
      <c r="A50" s="677" t="s">
        <v>21</v>
      </c>
      <c r="B50" s="682">
        <v>21</v>
      </c>
      <c r="C50" s="837" t="s">
        <v>217</v>
      </c>
      <c r="D50" s="680" t="s">
        <v>218</v>
      </c>
      <c r="E50" s="694" t="s">
        <v>219</v>
      </c>
      <c r="F50" s="694">
        <v>1343452</v>
      </c>
      <c r="G50" s="694" t="s">
        <v>17</v>
      </c>
      <c r="H50" s="694" t="s">
        <v>40</v>
      </c>
      <c r="I50" s="694" t="s">
        <v>111</v>
      </c>
      <c r="J50" s="717">
        <v>43949</v>
      </c>
      <c r="K50" s="696">
        <f t="shared" ca="1" si="0"/>
        <v>1.8333333333333333</v>
      </c>
      <c r="L50" s="696">
        <f t="shared" ca="1" si="1"/>
        <v>671</v>
      </c>
      <c r="M50" s="696">
        <f t="shared" ca="1" si="2"/>
        <v>22.366666666666667</v>
      </c>
      <c r="N50" s="733">
        <v>44298</v>
      </c>
      <c r="O50" s="742">
        <v>11.63</v>
      </c>
      <c r="P50" s="747" t="s">
        <v>172</v>
      </c>
      <c r="Q50" s="814">
        <v>207</v>
      </c>
      <c r="R50" s="694"/>
      <c r="S50" s="680"/>
      <c r="T50" s="680"/>
      <c r="U50" s="680"/>
      <c r="V50" s="769">
        <v>188</v>
      </c>
      <c r="W50" s="769">
        <v>28</v>
      </c>
      <c r="X50" s="772">
        <v>31</v>
      </c>
      <c r="Y50" s="729">
        <v>33</v>
      </c>
      <c r="Z50" s="772">
        <v>35</v>
      </c>
      <c r="AA50" s="729">
        <v>42</v>
      </c>
      <c r="AB50" s="769">
        <v>41</v>
      </c>
      <c r="AC50" s="772">
        <v>41</v>
      </c>
      <c r="AD50" s="729">
        <v>43</v>
      </c>
      <c r="AE50" s="772">
        <v>37</v>
      </c>
      <c r="AF50" s="729">
        <v>37</v>
      </c>
      <c r="AG50" s="769">
        <v>39</v>
      </c>
      <c r="AH50" s="772">
        <v>41</v>
      </c>
      <c r="AI50" s="728">
        <v>44</v>
      </c>
      <c r="AJ50" s="728">
        <v>46</v>
      </c>
      <c r="AK50" s="728">
        <v>47</v>
      </c>
      <c r="AL50" s="728">
        <v>48</v>
      </c>
      <c r="AM50" s="728">
        <v>49</v>
      </c>
      <c r="AN50" s="728">
        <v>49</v>
      </c>
      <c r="AO50" s="729">
        <v>49</v>
      </c>
      <c r="AP50" s="769">
        <v>49</v>
      </c>
      <c r="AQ50" s="769">
        <v>49</v>
      </c>
      <c r="AR50" s="769">
        <v>49</v>
      </c>
      <c r="AS50" s="769">
        <v>49</v>
      </c>
      <c r="AT50" s="769">
        <v>49</v>
      </c>
      <c r="AU50" s="769">
        <v>50</v>
      </c>
      <c r="AV50" s="769">
        <v>49</v>
      </c>
      <c r="AW50" s="769" t="s">
        <v>112</v>
      </c>
      <c r="AX50" s="777">
        <v>62</v>
      </c>
      <c r="AY50" s="772">
        <v>59</v>
      </c>
      <c r="AZ50" s="677"/>
    </row>
    <row r="51" spans="1:52" ht="16" x14ac:dyDescent="0.2">
      <c r="A51" s="677" t="s">
        <v>21</v>
      </c>
      <c r="B51" s="682">
        <v>22</v>
      </c>
      <c r="C51" s="82"/>
      <c r="D51" s="688" t="s">
        <v>220</v>
      </c>
      <c r="E51" s="695" t="s">
        <v>219</v>
      </c>
      <c r="F51" s="695">
        <v>1343452</v>
      </c>
      <c r="G51" s="695" t="s">
        <v>17</v>
      </c>
      <c r="H51" s="695" t="s">
        <v>40</v>
      </c>
      <c r="I51" s="695" t="s">
        <v>221</v>
      </c>
      <c r="J51" s="718">
        <v>43900</v>
      </c>
      <c r="K51" s="696">
        <f t="shared" ca="1" si="0"/>
        <v>1.9666666666666666</v>
      </c>
      <c r="L51" s="696">
        <f t="shared" ca="1" si="1"/>
        <v>720</v>
      </c>
      <c r="M51" s="696">
        <f t="shared" ca="1" si="2"/>
        <v>24</v>
      </c>
      <c r="N51" s="733">
        <v>44298</v>
      </c>
      <c r="O51" s="742">
        <v>13.27</v>
      </c>
      <c r="P51" s="747" t="s">
        <v>172</v>
      </c>
      <c r="Q51" s="814" t="s">
        <v>222</v>
      </c>
      <c r="R51" s="694"/>
      <c r="S51" s="680"/>
      <c r="T51" s="680"/>
      <c r="U51" s="680"/>
      <c r="V51" s="769">
        <v>239</v>
      </c>
      <c r="W51" s="788" t="s">
        <v>177</v>
      </c>
      <c r="X51" s="788" t="s">
        <v>177</v>
      </c>
      <c r="Y51" s="788" t="s">
        <v>177</v>
      </c>
      <c r="Z51" s="788" t="s">
        <v>177</v>
      </c>
      <c r="AA51" s="788" t="s">
        <v>177</v>
      </c>
      <c r="AB51" s="769">
        <v>41</v>
      </c>
      <c r="AC51" s="772">
        <v>42</v>
      </c>
      <c r="AD51" s="729">
        <v>43</v>
      </c>
      <c r="AE51" s="772">
        <v>40</v>
      </c>
      <c r="AF51" s="729">
        <v>40</v>
      </c>
      <c r="AG51" s="788" t="s">
        <v>177</v>
      </c>
      <c r="AH51" s="788" t="s">
        <v>177</v>
      </c>
      <c r="AI51" s="788" t="s">
        <v>177</v>
      </c>
      <c r="AJ51" s="788" t="s">
        <v>177</v>
      </c>
      <c r="AK51" s="788" t="s">
        <v>177</v>
      </c>
      <c r="AL51" s="788" t="s">
        <v>177</v>
      </c>
      <c r="AM51" s="788" t="s">
        <v>177</v>
      </c>
      <c r="AN51" s="788" t="s">
        <v>177</v>
      </c>
      <c r="AO51" s="788" t="s">
        <v>177</v>
      </c>
      <c r="AP51" s="788" t="s">
        <v>177</v>
      </c>
      <c r="AQ51" s="788" t="s">
        <v>177</v>
      </c>
      <c r="AR51" s="788" t="s">
        <v>177</v>
      </c>
      <c r="AS51" s="788" t="s">
        <v>177</v>
      </c>
      <c r="AT51" s="694"/>
      <c r="AU51" s="694"/>
      <c r="AV51" s="694"/>
      <c r="AW51" s="694"/>
      <c r="AX51" s="785" t="s">
        <v>112</v>
      </c>
      <c r="AY51" s="728" t="s">
        <v>112</v>
      </c>
      <c r="AZ51" s="677"/>
    </row>
    <row r="52" spans="1:52" ht="16" x14ac:dyDescent="0.2">
      <c r="A52" s="677" t="s">
        <v>21</v>
      </c>
      <c r="B52" s="682">
        <v>23</v>
      </c>
      <c r="C52" s="837" t="s">
        <v>223</v>
      </c>
      <c r="D52" s="680" t="s">
        <v>224</v>
      </c>
      <c r="E52" s="694" t="s">
        <v>219</v>
      </c>
      <c r="F52" s="694">
        <v>1343452</v>
      </c>
      <c r="G52" s="694" t="s">
        <v>17</v>
      </c>
      <c r="H52" s="694" t="s">
        <v>40</v>
      </c>
      <c r="I52" s="694" t="s">
        <v>124</v>
      </c>
      <c r="J52" s="717">
        <v>43900</v>
      </c>
      <c r="K52" s="696">
        <f t="shared" ca="1" si="0"/>
        <v>1.9666666666666666</v>
      </c>
      <c r="L52" s="696">
        <f t="shared" ca="1" si="1"/>
        <v>720</v>
      </c>
      <c r="M52" s="696">
        <f t="shared" ca="1" si="2"/>
        <v>24</v>
      </c>
      <c r="N52" s="733">
        <v>44298</v>
      </c>
      <c r="O52" s="742">
        <v>13.27</v>
      </c>
      <c r="P52" s="747" t="s">
        <v>172</v>
      </c>
      <c r="Q52" s="814" t="s">
        <v>222</v>
      </c>
      <c r="R52" s="694"/>
      <c r="S52" s="680"/>
      <c r="T52" s="680"/>
      <c r="U52" s="680"/>
      <c r="V52" s="769">
        <v>162</v>
      </c>
      <c r="W52" s="788" t="s">
        <v>177</v>
      </c>
      <c r="X52" s="788" t="s">
        <v>177</v>
      </c>
      <c r="Y52" s="788" t="s">
        <v>177</v>
      </c>
      <c r="Z52" s="788" t="s">
        <v>177</v>
      </c>
      <c r="AA52" s="788" t="s">
        <v>177</v>
      </c>
      <c r="AB52" s="769">
        <v>38</v>
      </c>
      <c r="AC52" s="772">
        <v>38</v>
      </c>
      <c r="AD52" s="729">
        <v>40</v>
      </c>
      <c r="AE52" s="772">
        <v>40</v>
      </c>
      <c r="AF52" s="729">
        <v>40</v>
      </c>
      <c r="AG52" s="769">
        <v>41</v>
      </c>
      <c r="AH52" s="772">
        <v>43</v>
      </c>
      <c r="AI52" s="728">
        <v>45</v>
      </c>
      <c r="AJ52" s="728">
        <v>45</v>
      </c>
      <c r="AK52" s="728">
        <v>47</v>
      </c>
      <c r="AL52" s="728">
        <v>48</v>
      </c>
      <c r="AM52" s="728">
        <v>49</v>
      </c>
      <c r="AN52" s="728">
        <v>50</v>
      </c>
      <c r="AO52" s="728">
        <v>51</v>
      </c>
      <c r="AP52" s="728">
        <v>51</v>
      </c>
      <c r="AQ52" s="728">
        <v>50</v>
      </c>
      <c r="AR52" s="728">
        <v>50</v>
      </c>
      <c r="AS52" s="728">
        <v>50</v>
      </c>
      <c r="AT52" s="787">
        <v>51</v>
      </c>
      <c r="AU52" s="787">
        <v>50</v>
      </c>
      <c r="AV52" s="787">
        <v>50</v>
      </c>
      <c r="AW52" s="786" t="s">
        <v>112</v>
      </c>
      <c r="AX52" s="769">
        <v>58</v>
      </c>
      <c r="AY52" s="772">
        <v>57</v>
      </c>
      <c r="AZ52" s="677"/>
    </row>
    <row r="53" spans="1:52" ht="16" x14ac:dyDescent="0.2">
      <c r="A53" s="677" t="s">
        <v>21</v>
      </c>
      <c r="B53" s="682">
        <v>24</v>
      </c>
      <c r="C53" s="837" t="s">
        <v>225</v>
      </c>
      <c r="D53" s="680" t="s">
        <v>226</v>
      </c>
      <c r="E53" s="694" t="s">
        <v>219</v>
      </c>
      <c r="F53" s="694">
        <v>1343452</v>
      </c>
      <c r="G53" s="694" t="s">
        <v>17</v>
      </c>
      <c r="H53" s="694" t="s">
        <v>40</v>
      </c>
      <c r="I53" s="694" t="s">
        <v>118</v>
      </c>
      <c r="J53" s="717">
        <v>43949</v>
      </c>
      <c r="K53" s="696">
        <f t="shared" ca="1" si="0"/>
        <v>1.8333333333333333</v>
      </c>
      <c r="L53" s="696">
        <f t="shared" ca="1" si="1"/>
        <v>671</v>
      </c>
      <c r="M53" s="696">
        <f t="shared" ca="1" si="2"/>
        <v>22.366666666666667</v>
      </c>
      <c r="N53" s="733">
        <v>44298</v>
      </c>
      <c r="O53" s="742">
        <v>11.63</v>
      </c>
      <c r="P53" s="747" t="s">
        <v>172</v>
      </c>
      <c r="Q53" s="814">
        <v>178</v>
      </c>
      <c r="R53" s="694"/>
      <c r="S53" s="680"/>
      <c r="T53" s="680"/>
      <c r="U53" s="680"/>
      <c r="V53" s="769">
        <v>159</v>
      </c>
      <c r="W53" s="769">
        <v>26</v>
      </c>
      <c r="X53" s="772">
        <v>29</v>
      </c>
      <c r="Y53" s="729">
        <v>34</v>
      </c>
      <c r="Z53" s="772">
        <v>36</v>
      </c>
      <c r="AA53" s="729">
        <v>39</v>
      </c>
      <c r="AB53" s="769">
        <v>40</v>
      </c>
      <c r="AC53" s="772">
        <v>39</v>
      </c>
      <c r="AD53" s="729">
        <v>44</v>
      </c>
      <c r="AE53" s="772">
        <v>39</v>
      </c>
      <c r="AF53" s="729">
        <v>39</v>
      </c>
      <c r="AG53" s="769">
        <v>40</v>
      </c>
      <c r="AH53" s="772">
        <v>40</v>
      </c>
      <c r="AI53" s="728">
        <v>42</v>
      </c>
      <c r="AJ53" s="728">
        <v>44</v>
      </c>
      <c r="AK53" s="728">
        <v>46</v>
      </c>
      <c r="AL53" s="728">
        <v>47</v>
      </c>
      <c r="AM53" s="728">
        <v>48</v>
      </c>
      <c r="AN53" s="728">
        <v>48</v>
      </c>
      <c r="AO53" s="728">
        <v>48</v>
      </c>
      <c r="AP53" s="728">
        <v>48</v>
      </c>
      <c r="AQ53" s="728">
        <v>49</v>
      </c>
      <c r="AR53" s="728">
        <v>49</v>
      </c>
      <c r="AS53" s="728">
        <v>50</v>
      </c>
      <c r="AT53" s="728">
        <v>49</v>
      </c>
      <c r="AU53" s="728">
        <v>49</v>
      </c>
      <c r="AV53" s="728">
        <v>49</v>
      </c>
      <c r="AW53" s="729" t="s">
        <v>112</v>
      </c>
      <c r="AX53" s="769">
        <v>55</v>
      </c>
      <c r="AY53" s="772">
        <v>55</v>
      </c>
      <c r="AZ53" s="677"/>
    </row>
    <row r="54" spans="1:52" ht="16" x14ac:dyDescent="0.2">
      <c r="A54" s="677" t="s">
        <v>21</v>
      </c>
      <c r="B54" s="682">
        <v>25</v>
      </c>
      <c r="C54" s="837" t="s">
        <v>227</v>
      </c>
      <c r="D54" s="680" t="s">
        <v>228</v>
      </c>
      <c r="E54" s="694" t="s">
        <v>229</v>
      </c>
      <c r="F54" s="694">
        <v>1324359</v>
      </c>
      <c r="G54" s="694" t="s">
        <v>15</v>
      </c>
      <c r="H54" s="694" t="s">
        <v>52</v>
      </c>
      <c r="I54" s="694" t="s">
        <v>124</v>
      </c>
      <c r="J54" s="717">
        <v>43927</v>
      </c>
      <c r="K54" s="696">
        <f ca="1">YEARFRAC(J54,TODAY())</f>
        <v>1.8944444444444444</v>
      </c>
      <c r="L54" s="696">
        <f t="shared" ca="1" si="1"/>
        <v>693</v>
      </c>
      <c r="M54" s="696">
        <f t="shared" ca="1" si="2"/>
        <v>23.1</v>
      </c>
      <c r="N54" s="733">
        <v>44298</v>
      </c>
      <c r="O54" s="742">
        <v>12.37</v>
      </c>
      <c r="P54" s="747" t="s">
        <v>172</v>
      </c>
      <c r="Q54" s="814">
        <v>152</v>
      </c>
      <c r="R54" s="694"/>
      <c r="S54" s="680"/>
      <c r="T54" s="680"/>
      <c r="U54" s="680"/>
      <c r="V54" s="769">
        <v>237</v>
      </c>
      <c r="W54" s="769">
        <v>32</v>
      </c>
      <c r="X54" s="772">
        <v>32</v>
      </c>
      <c r="Y54" s="729">
        <v>33</v>
      </c>
      <c r="Z54" s="772">
        <v>36</v>
      </c>
      <c r="AA54" s="729">
        <v>37</v>
      </c>
      <c r="AB54" s="769">
        <v>37</v>
      </c>
      <c r="AC54" s="772">
        <v>38</v>
      </c>
      <c r="AD54" s="729">
        <v>40</v>
      </c>
      <c r="AE54" s="772">
        <v>40</v>
      </c>
      <c r="AF54" s="729">
        <v>41</v>
      </c>
      <c r="AG54" s="769">
        <v>42</v>
      </c>
      <c r="AH54" s="772">
        <v>43</v>
      </c>
      <c r="AI54" s="728">
        <v>44</v>
      </c>
      <c r="AJ54" s="728">
        <v>44</v>
      </c>
      <c r="AK54" s="728">
        <v>46</v>
      </c>
      <c r="AL54" s="728">
        <v>47</v>
      </c>
      <c r="AM54" s="728">
        <v>47</v>
      </c>
      <c r="AN54" s="728">
        <v>48</v>
      </c>
      <c r="AO54" s="728">
        <v>49</v>
      </c>
      <c r="AP54" s="728">
        <v>49</v>
      </c>
      <c r="AQ54" s="728">
        <v>48</v>
      </c>
      <c r="AR54" s="728">
        <v>49</v>
      </c>
      <c r="AS54" s="728">
        <v>49</v>
      </c>
      <c r="AT54" s="728">
        <v>49</v>
      </c>
      <c r="AU54" s="728">
        <v>49</v>
      </c>
      <c r="AV54" s="728">
        <v>50</v>
      </c>
      <c r="AW54" s="729" t="s">
        <v>112</v>
      </c>
      <c r="AX54" s="769">
        <v>51</v>
      </c>
      <c r="AY54" s="772">
        <v>50</v>
      </c>
      <c r="AZ54" s="677"/>
    </row>
    <row r="55" spans="1:52" ht="16" x14ac:dyDescent="0.2">
      <c r="A55" s="677" t="s">
        <v>21</v>
      </c>
      <c r="B55" s="682">
        <v>26</v>
      </c>
      <c r="C55" s="837" t="s">
        <v>230</v>
      </c>
      <c r="D55" s="680" t="s">
        <v>231</v>
      </c>
      <c r="E55" s="694" t="s">
        <v>229</v>
      </c>
      <c r="F55" s="694">
        <v>1324359</v>
      </c>
      <c r="G55" s="694" t="s">
        <v>15</v>
      </c>
      <c r="H55" s="694" t="s">
        <v>52</v>
      </c>
      <c r="I55" s="694" t="s">
        <v>121</v>
      </c>
      <c r="J55" s="717">
        <v>43927</v>
      </c>
      <c r="K55" s="696">
        <f t="shared" ca="1" si="0"/>
        <v>1.8944444444444444</v>
      </c>
      <c r="L55" s="696">
        <f t="shared" ca="1" si="1"/>
        <v>693</v>
      </c>
      <c r="M55" s="696">
        <f t="shared" ca="1" si="2"/>
        <v>23.1</v>
      </c>
      <c r="N55" s="733">
        <v>44298</v>
      </c>
      <c r="O55" s="742">
        <v>12.37</v>
      </c>
      <c r="P55" s="747" t="s">
        <v>172</v>
      </c>
      <c r="Q55" s="814">
        <v>242</v>
      </c>
      <c r="R55" s="694"/>
      <c r="S55" s="680"/>
      <c r="T55" s="680"/>
      <c r="U55" s="680"/>
      <c r="V55" s="769">
        <v>199</v>
      </c>
      <c r="W55" s="769">
        <v>29</v>
      </c>
      <c r="X55" s="772">
        <v>30</v>
      </c>
      <c r="Y55" s="729">
        <v>33</v>
      </c>
      <c r="Z55" s="772">
        <v>36</v>
      </c>
      <c r="AA55" s="729">
        <v>37</v>
      </c>
      <c r="AB55" s="769">
        <v>38</v>
      </c>
      <c r="AC55" s="772">
        <v>40</v>
      </c>
      <c r="AD55" s="729">
        <v>42</v>
      </c>
      <c r="AE55" s="772">
        <v>44</v>
      </c>
      <c r="AF55" s="729">
        <v>45</v>
      </c>
      <c r="AG55" s="769">
        <v>45</v>
      </c>
      <c r="AH55" s="772">
        <v>46</v>
      </c>
      <c r="AI55" s="728">
        <v>46</v>
      </c>
      <c r="AJ55" s="728">
        <v>46</v>
      </c>
      <c r="AK55" s="728">
        <v>46</v>
      </c>
      <c r="AL55" s="728">
        <v>47</v>
      </c>
      <c r="AM55" s="728">
        <v>47</v>
      </c>
      <c r="AN55" s="728">
        <v>47</v>
      </c>
      <c r="AO55" s="728">
        <v>48</v>
      </c>
      <c r="AP55" s="728">
        <v>48</v>
      </c>
      <c r="AQ55" s="728">
        <v>49</v>
      </c>
      <c r="AR55" s="728">
        <v>49</v>
      </c>
      <c r="AS55" s="728">
        <v>49</v>
      </c>
      <c r="AT55" s="728">
        <v>50</v>
      </c>
      <c r="AU55" s="728">
        <v>51</v>
      </c>
      <c r="AV55" s="728">
        <v>51</v>
      </c>
      <c r="AW55" s="729" t="s">
        <v>112</v>
      </c>
      <c r="AX55" s="769">
        <v>52</v>
      </c>
      <c r="AY55" s="772">
        <v>51</v>
      </c>
      <c r="AZ55" s="677"/>
    </row>
    <row r="56" spans="1:52" ht="16" x14ac:dyDescent="0.2">
      <c r="A56" s="677" t="s">
        <v>21</v>
      </c>
      <c r="B56" s="682">
        <v>27</v>
      </c>
      <c r="C56" s="837" t="s">
        <v>204</v>
      </c>
      <c r="D56" s="680" t="s">
        <v>232</v>
      </c>
      <c r="E56" s="694" t="s">
        <v>233</v>
      </c>
      <c r="F56" s="694">
        <v>1324352</v>
      </c>
      <c r="G56" s="694" t="s">
        <v>17</v>
      </c>
      <c r="H56" s="694" t="s">
        <v>52</v>
      </c>
      <c r="I56" s="694" t="s">
        <v>124</v>
      </c>
      <c r="J56" s="717">
        <v>43927</v>
      </c>
      <c r="K56" s="696">
        <f t="shared" ca="1" si="0"/>
        <v>1.8944444444444444</v>
      </c>
      <c r="L56" s="696">
        <f t="shared" ca="1" si="1"/>
        <v>693</v>
      </c>
      <c r="M56" s="696">
        <f t="shared" ca="1" si="2"/>
        <v>23.1</v>
      </c>
      <c r="N56" s="733">
        <v>44298</v>
      </c>
      <c r="O56" s="742">
        <v>12.37</v>
      </c>
      <c r="P56" s="747" t="s">
        <v>172</v>
      </c>
      <c r="Q56" s="814">
        <v>154</v>
      </c>
      <c r="R56" s="694"/>
      <c r="S56" s="680"/>
      <c r="T56" s="680"/>
      <c r="U56" s="680"/>
      <c r="V56" s="769">
        <v>192</v>
      </c>
      <c r="W56" s="769">
        <v>26</v>
      </c>
      <c r="X56" s="772">
        <v>28</v>
      </c>
      <c r="Y56" s="729">
        <v>30</v>
      </c>
      <c r="Z56" s="772">
        <v>34</v>
      </c>
      <c r="AA56" s="729">
        <v>30</v>
      </c>
      <c r="AB56" s="769">
        <v>29</v>
      </c>
      <c r="AC56" s="772">
        <v>40</v>
      </c>
      <c r="AD56" s="729">
        <v>42</v>
      </c>
      <c r="AE56" s="772">
        <v>41</v>
      </c>
      <c r="AF56" s="729">
        <v>41</v>
      </c>
      <c r="AG56" s="769">
        <v>42</v>
      </c>
      <c r="AH56" s="772">
        <v>42</v>
      </c>
      <c r="AI56" s="728">
        <v>43</v>
      </c>
      <c r="AJ56" s="728">
        <v>43</v>
      </c>
      <c r="AK56" s="728">
        <v>44</v>
      </c>
      <c r="AL56" s="728">
        <v>45</v>
      </c>
      <c r="AM56" s="728">
        <v>46</v>
      </c>
      <c r="AN56" s="728">
        <v>46</v>
      </c>
      <c r="AO56" s="728">
        <v>46</v>
      </c>
      <c r="AP56" s="728">
        <v>46</v>
      </c>
      <c r="AQ56" s="728">
        <v>46</v>
      </c>
      <c r="AR56" s="728">
        <v>47</v>
      </c>
      <c r="AS56" s="728">
        <v>47</v>
      </c>
      <c r="AT56" s="728">
        <v>48</v>
      </c>
      <c r="AU56" s="728">
        <v>49</v>
      </c>
      <c r="AV56" s="728">
        <v>49</v>
      </c>
      <c r="AW56" s="729" t="s">
        <v>112</v>
      </c>
      <c r="AX56" s="769">
        <v>50</v>
      </c>
      <c r="AY56" s="772">
        <v>50</v>
      </c>
      <c r="AZ56" s="677"/>
    </row>
    <row r="57" spans="1:52" ht="16" x14ac:dyDescent="0.2">
      <c r="A57" s="677" t="s">
        <v>21</v>
      </c>
      <c r="B57" s="682">
        <v>28</v>
      </c>
      <c r="C57" s="837" t="s">
        <v>234</v>
      </c>
      <c r="D57" s="680" t="s">
        <v>235</v>
      </c>
      <c r="E57" s="694" t="s">
        <v>233</v>
      </c>
      <c r="F57" s="694">
        <v>1324352</v>
      </c>
      <c r="G57" s="694" t="s">
        <v>17</v>
      </c>
      <c r="H57" s="694" t="s">
        <v>52</v>
      </c>
      <c r="I57" s="694" t="s">
        <v>121</v>
      </c>
      <c r="J57" s="717">
        <v>43927</v>
      </c>
      <c r="K57" s="696">
        <f t="shared" ca="1" si="0"/>
        <v>1.8944444444444444</v>
      </c>
      <c r="L57" s="696">
        <f t="shared" ca="1" si="1"/>
        <v>693</v>
      </c>
      <c r="M57" s="696">
        <f t="shared" ca="1" si="2"/>
        <v>23.1</v>
      </c>
      <c r="N57" s="733">
        <v>44298</v>
      </c>
      <c r="O57" s="742">
        <v>12.37</v>
      </c>
      <c r="P57" s="747" t="s">
        <v>172</v>
      </c>
      <c r="Q57" s="814">
        <v>179</v>
      </c>
      <c r="R57" s="694"/>
      <c r="S57" s="680"/>
      <c r="T57" s="680"/>
      <c r="U57" s="680"/>
      <c r="V57" s="769">
        <v>205</v>
      </c>
      <c r="W57" s="769">
        <v>27</v>
      </c>
      <c r="X57" s="772">
        <v>28</v>
      </c>
      <c r="Y57" s="729">
        <v>30</v>
      </c>
      <c r="Z57" s="772">
        <v>33</v>
      </c>
      <c r="AA57" s="729">
        <v>35</v>
      </c>
      <c r="AB57" s="769">
        <v>37</v>
      </c>
      <c r="AC57" s="772">
        <v>29</v>
      </c>
      <c r="AD57" s="729">
        <v>33</v>
      </c>
      <c r="AE57" s="772">
        <v>32</v>
      </c>
      <c r="AF57" s="729">
        <v>32</v>
      </c>
      <c r="AG57" s="769">
        <v>32</v>
      </c>
      <c r="AH57" s="772">
        <v>33</v>
      </c>
      <c r="AI57" s="728">
        <v>33</v>
      </c>
      <c r="AJ57" s="728">
        <v>34</v>
      </c>
      <c r="AK57" s="728">
        <v>35</v>
      </c>
      <c r="AL57" s="728">
        <v>36</v>
      </c>
      <c r="AM57" s="728">
        <v>37</v>
      </c>
      <c r="AN57" s="728">
        <v>37</v>
      </c>
      <c r="AO57" s="728">
        <v>38</v>
      </c>
      <c r="AP57" s="728">
        <v>38</v>
      </c>
      <c r="AQ57" s="728">
        <v>39</v>
      </c>
      <c r="AR57" s="728">
        <v>40</v>
      </c>
      <c r="AS57" s="728">
        <v>40</v>
      </c>
      <c r="AT57" s="728">
        <v>41</v>
      </c>
      <c r="AU57" s="728">
        <v>41</v>
      </c>
      <c r="AV57" s="728">
        <v>41</v>
      </c>
      <c r="AW57" s="729" t="s">
        <v>112</v>
      </c>
      <c r="AX57" s="769">
        <v>48</v>
      </c>
      <c r="AY57" s="772">
        <v>45</v>
      </c>
      <c r="AZ57" s="677"/>
    </row>
    <row r="58" spans="1:52" ht="16" x14ac:dyDescent="0.2">
      <c r="A58" s="677" t="s">
        <v>21</v>
      </c>
      <c r="B58" s="682">
        <v>29</v>
      </c>
      <c r="C58" s="837" t="s">
        <v>236</v>
      </c>
      <c r="D58" s="680" t="s">
        <v>237</v>
      </c>
      <c r="E58" s="694" t="s">
        <v>233</v>
      </c>
      <c r="F58" s="694">
        <v>1324352</v>
      </c>
      <c r="G58" s="694" t="s">
        <v>17</v>
      </c>
      <c r="H58" s="694" t="s">
        <v>52</v>
      </c>
      <c r="I58" s="694" t="s">
        <v>111</v>
      </c>
      <c r="J58" s="717">
        <v>43937</v>
      </c>
      <c r="K58" s="696">
        <f t="shared" ca="1" si="0"/>
        <v>1.8666666666666667</v>
      </c>
      <c r="L58" s="696">
        <f t="shared" ca="1" si="1"/>
        <v>683</v>
      </c>
      <c r="M58" s="696">
        <f t="shared" ca="1" si="2"/>
        <v>22.766666666666666</v>
      </c>
      <c r="N58" s="735">
        <v>44298</v>
      </c>
      <c r="O58" s="742">
        <v>12.03</v>
      </c>
      <c r="P58" s="747" t="s">
        <v>172</v>
      </c>
      <c r="Q58" s="814">
        <v>146</v>
      </c>
      <c r="R58" s="694"/>
      <c r="S58" s="680"/>
      <c r="T58" s="680"/>
      <c r="U58" s="680"/>
      <c r="V58" s="769">
        <v>216</v>
      </c>
      <c r="W58" s="769">
        <v>23</v>
      </c>
      <c r="X58" s="772">
        <v>25</v>
      </c>
      <c r="Y58" s="729">
        <v>26</v>
      </c>
      <c r="Z58" s="772">
        <v>26</v>
      </c>
      <c r="AA58" s="729">
        <v>26</v>
      </c>
      <c r="AB58" s="769">
        <v>26</v>
      </c>
      <c r="AC58" s="772">
        <v>29</v>
      </c>
      <c r="AD58" s="729">
        <v>30</v>
      </c>
      <c r="AE58" s="772">
        <v>30</v>
      </c>
      <c r="AF58" s="729">
        <v>30</v>
      </c>
      <c r="AG58" s="769">
        <v>30</v>
      </c>
      <c r="AH58" s="772">
        <v>30</v>
      </c>
      <c r="AI58" s="728">
        <v>31</v>
      </c>
      <c r="AJ58" s="728">
        <v>32</v>
      </c>
      <c r="AK58" s="728">
        <v>32</v>
      </c>
      <c r="AL58" s="728">
        <v>33</v>
      </c>
      <c r="AM58" s="728">
        <v>33</v>
      </c>
      <c r="AN58" s="728">
        <v>34</v>
      </c>
      <c r="AO58" s="728">
        <v>34</v>
      </c>
      <c r="AP58" s="728">
        <v>35</v>
      </c>
      <c r="AQ58" s="728">
        <v>35</v>
      </c>
      <c r="AR58" s="728">
        <v>35</v>
      </c>
      <c r="AS58" s="728">
        <v>36</v>
      </c>
      <c r="AT58" s="728">
        <v>36</v>
      </c>
      <c r="AU58" s="728">
        <v>37</v>
      </c>
      <c r="AV58" s="728">
        <v>37</v>
      </c>
      <c r="AW58" s="729" t="s">
        <v>112</v>
      </c>
      <c r="AX58" s="769">
        <v>36</v>
      </c>
      <c r="AY58" s="772">
        <v>35</v>
      </c>
      <c r="AZ58" s="677"/>
    </row>
    <row r="59" spans="1:52" ht="16" x14ac:dyDescent="0.2">
      <c r="A59" s="677" t="s">
        <v>112</v>
      </c>
      <c r="B59" s="680" t="s">
        <v>112</v>
      </c>
      <c r="C59" s="677" t="s">
        <v>112</v>
      </c>
      <c r="D59" s="680" t="s">
        <v>112</v>
      </c>
      <c r="E59" s="680" t="s">
        <v>112</v>
      </c>
      <c r="F59" s="680" t="s">
        <v>112</v>
      </c>
      <c r="G59" s="680" t="s">
        <v>112</v>
      </c>
      <c r="H59" s="680" t="s">
        <v>112</v>
      </c>
      <c r="I59" s="680" t="s">
        <v>112</v>
      </c>
      <c r="J59" s="680" t="s">
        <v>112</v>
      </c>
      <c r="K59" s="696"/>
      <c r="L59" s="696"/>
      <c r="M59" s="696"/>
      <c r="N59" s="680" t="s">
        <v>112</v>
      </c>
      <c r="O59" s="680" t="s">
        <v>112</v>
      </c>
      <c r="P59" s="680" t="s">
        <v>112</v>
      </c>
      <c r="Q59" s="680" t="s">
        <v>112</v>
      </c>
      <c r="R59" s="680" t="s">
        <v>112</v>
      </c>
      <c r="S59" s="680" t="s">
        <v>112</v>
      </c>
      <c r="T59" s="680" t="s">
        <v>112</v>
      </c>
      <c r="U59" s="680"/>
      <c r="V59" s="680" t="s">
        <v>112</v>
      </c>
      <c r="W59" s="680" t="s">
        <v>112</v>
      </c>
      <c r="X59" s="680" t="s">
        <v>112</v>
      </c>
      <c r="Y59" s="680" t="s">
        <v>112</v>
      </c>
      <c r="Z59" s="680" t="s">
        <v>112</v>
      </c>
      <c r="AA59" s="680" t="s">
        <v>112</v>
      </c>
      <c r="AB59" s="680" t="s">
        <v>112</v>
      </c>
      <c r="AC59" s="680" t="s">
        <v>112</v>
      </c>
      <c r="AD59" s="680" t="s">
        <v>112</v>
      </c>
      <c r="AE59" s="680" t="s">
        <v>112</v>
      </c>
      <c r="AF59" s="680" t="s">
        <v>112</v>
      </c>
      <c r="AG59" s="680" t="s">
        <v>112</v>
      </c>
      <c r="AH59" s="680" t="s">
        <v>112</v>
      </c>
      <c r="AI59" s="680" t="s">
        <v>112</v>
      </c>
      <c r="AJ59" s="680" t="s">
        <v>112</v>
      </c>
      <c r="AK59" s="680" t="s">
        <v>112</v>
      </c>
      <c r="AL59" s="680" t="s">
        <v>112</v>
      </c>
      <c r="AM59" s="680" t="s">
        <v>112</v>
      </c>
      <c r="AN59" s="680" t="s">
        <v>112</v>
      </c>
      <c r="AO59" s="680" t="s">
        <v>112</v>
      </c>
      <c r="AP59" s="680" t="s">
        <v>112</v>
      </c>
      <c r="AQ59" s="680" t="s">
        <v>112</v>
      </c>
      <c r="AR59" s="680" t="s">
        <v>112</v>
      </c>
      <c r="AS59" s="680" t="s">
        <v>112</v>
      </c>
      <c r="AT59" s="680" t="s">
        <v>112</v>
      </c>
      <c r="AU59" s="680" t="s">
        <v>112</v>
      </c>
      <c r="AV59" s="680" t="s">
        <v>112</v>
      </c>
      <c r="AW59" s="680" t="s">
        <v>112</v>
      </c>
      <c r="AX59" s="680" t="s">
        <v>112</v>
      </c>
      <c r="AY59" s="680" t="s">
        <v>112</v>
      </c>
      <c r="AZ59" s="677" t="s">
        <v>112</v>
      </c>
    </row>
    <row r="60" spans="1:52" ht="16" x14ac:dyDescent="0.2">
      <c r="A60" s="677" t="s">
        <v>25</v>
      </c>
      <c r="B60" s="680">
        <v>1</v>
      </c>
      <c r="C60" s="1"/>
      <c r="D60" s="680" t="s">
        <v>238</v>
      </c>
      <c r="E60" s="680" t="s">
        <v>239</v>
      </c>
      <c r="F60" s="694">
        <v>1253165</v>
      </c>
      <c r="G60" s="694" t="s">
        <v>17</v>
      </c>
      <c r="H60" s="694" t="s">
        <v>54</v>
      </c>
      <c r="I60" s="694" t="s">
        <v>124</v>
      </c>
      <c r="J60" s="717">
        <v>43832</v>
      </c>
      <c r="K60" s="696">
        <f t="shared" ca="1" si="0"/>
        <v>2.1555555555555554</v>
      </c>
      <c r="L60" s="696">
        <f t="shared" ca="1" si="1"/>
        <v>788</v>
      </c>
      <c r="M60" s="696">
        <f t="shared" ca="1" si="2"/>
        <v>26.266666666666666</v>
      </c>
      <c r="N60" s="731">
        <v>44228</v>
      </c>
      <c r="O60" s="742">
        <v>13.2</v>
      </c>
      <c r="P60" s="748" t="s">
        <v>183</v>
      </c>
      <c r="Q60" s="694">
        <v>213</v>
      </c>
      <c r="R60" s="694"/>
      <c r="S60" s="694">
        <v>125</v>
      </c>
      <c r="T60" s="694">
        <v>172</v>
      </c>
      <c r="U60" s="694"/>
      <c r="V60" s="680"/>
      <c r="W60" s="694">
        <v>28</v>
      </c>
      <c r="X60" s="680"/>
      <c r="Y60" s="680"/>
      <c r="Z60" s="680"/>
      <c r="AA60" s="680"/>
      <c r="AB60" s="680"/>
      <c r="AC60" s="680"/>
      <c r="AD60" s="680"/>
      <c r="AE60" s="680"/>
      <c r="AF60" s="680"/>
      <c r="AG60" s="680"/>
      <c r="AH60" s="680"/>
      <c r="AI60" s="694">
        <v>30</v>
      </c>
      <c r="AJ60" s="680"/>
      <c r="AK60" s="680"/>
      <c r="AL60" s="680"/>
      <c r="AM60" s="680"/>
      <c r="AN60" s="680"/>
      <c r="AO60" s="680"/>
      <c r="AP60" s="680"/>
      <c r="AQ60" s="694">
        <v>35</v>
      </c>
      <c r="AR60" s="680"/>
      <c r="AS60" s="680"/>
      <c r="AT60" s="680"/>
      <c r="AU60" s="680"/>
      <c r="AV60" s="680"/>
      <c r="AW60" s="680"/>
      <c r="AX60" s="680"/>
      <c r="AY60" s="680"/>
      <c r="AZ60" s="677"/>
    </row>
    <row r="61" spans="1:52" ht="16" x14ac:dyDescent="0.2">
      <c r="A61" s="677" t="s">
        <v>25</v>
      </c>
      <c r="B61" s="680">
        <v>2</v>
      </c>
      <c r="C61" s="837" t="s">
        <v>240</v>
      </c>
      <c r="D61" s="680" t="s">
        <v>241</v>
      </c>
      <c r="E61" s="680" t="s">
        <v>239</v>
      </c>
      <c r="F61" s="694">
        <v>1253165</v>
      </c>
      <c r="G61" s="694" t="s">
        <v>17</v>
      </c>
      <c r="H61" s="694" t="s">
        <v>54</v>
      </c>
      <c r="I61" s="694" t="s">
        <v>121</v>
      </c>
      <c r="J61" s="717">
        <v>43832</v>
      </c>
      <c r="K61" s="696">
        <f t="shared" ca="1" si="0"/>
        <v>2.1555555555555554</v>
      </c>
      <c r="L61" s="696">
        <f t="shared" ca="1" si="1"/>
        <v>788</v>
      </c>
      <c r="M61" s="696">
        <f t="shared" ca="1" si="2"/>
        <v>26.266666666666666</v>
      </c>
      <c r="N61" s="731">
        <v>44228</v>
      </c>
      <c r="O61" s="742">
        <v>13.2</v>
      </c>
      <c r="P61" s="748" t="s">
        <v>183</v>
      </c>
      <c r="Q61" s="694">
        <v>160</v>
      </c>
      <c r="R61" s="694"/>
      <c r="S61" s="694">
        <v>142</v>
      </c>
      <c r="T61" s="694">
        <v>193</v>
      </c>
      <c r="U61" s="694"/>
      <c r="V61" s="680"/>
      <c r="W61" s="694">
        <v>29</v>
      </c>
      <c r="X61" s="680"/>
      <c r="Y61" s="680"/>
      <c r="Z61" s="680"/>
      <c r="AA61" s="680"/>
      <c r="AB61" s="680"/>
      <c r="AC61" s="680"/>
      <c r="AD61" s="680"/>
      <c r="AE61" s="680"/>
      <c r="AF61" s="680"/>
      <c r="AG61" s="680"/>
      <c r="AH61" s="680"/>
      <c r="AI61" s="694">
        <v>30</v>
      </c>
      <c r="AJ61" s="680"/>
      <c r="AK61" s="680"/>
      <c r="AL61" s="680"/>
      <c r="AM61" s="680"/>
      <c r="AN61" s="680"/>
      <c r="AO61" s="680"/>
      <c r="AP61" s="680"/>
      <c r="AQ61" s="694">
        <v>28</v>
      </c>
      <c r="AR61" s="680"/>
      <c r="AS61" s="680"/>
      <c r="AT61" s="680"/>
      <c r="AU61" s="680"/>
      <c r="AV61" s="680"/>
      <c r="AW61" s="680"/>
      <c r="AX61" s="680"/>
      <c r="AY61" s="680"/>
      <c r="AZ61" s="677"/>
    </row>
    <row r="62" spans="1:52" ht="16" x14ac:dyDescent="0.2">
      <c r="A62" s="677" t="s">
        <v>25</v>
      </c>
      <c r="B62" s="680">
        <v>3</v>
      </c>
      <c r="C62" s="837" t="s">
        <v>242</v>
      </c>
      <c r="D62" s="680" t="s">
        <v>243</v>
      </c>
      <c r="E62" s="680" t="s">
        <v>239</v>
      </c>
      <c r="F62" s="694">
        <v>1253165</v>
      </c>
      <c r="G62" s="694" t="s">
        <v>17</v>
      </c>
      <c r="H62" s="694" t="s">
        <v>54</v>
      </c>
      <c r="I62" s="694" t="s">
        <v>111</v>
      </c>
      <c r="J62" s="717">
        <v>43832</v>
      </c>
      <c r="K62" s="696">
        <f t="shared" ca="1" si="0"/>
        <v>2.1555555555555554</v>
      </c>
      <c r="L62" s="696">
        <f t="shared" ca="1" si="1"/>
        <v>788</v>
      </c>
      <c r="M62" s="696">
        <f t="shared" ca="1" si="2"/>
        <v>26.266666666666666</v>
      </c>
      <c r="N62" s="731">
        <v>44228</v>
      </c>
      <c r="O62" s="742">
        <v>13.2</v>
      </c>
      <c r="P62" s="748" t="s">
        <v>183</v>
      </c>
      <c r="Q62" s="694">
        <v>167</v>
      </c>
      <c r="R62" s="694"/>
      <c r="S62" s="694">
        <v>126</v>
      </c>
      <c r="T62" s="694">
        <v>182</v>
      </c>
      <c r="U62" s="694"/>
      <c r="V62" s="680"/>
      <c r="W62" s="694">
        <v>30</v>
      </c>
      <c r="X62" s="680"/>
      <c r="Y62" s="680"/>
      <c r="Z62" s="680"/>
      <c r="AA62" s="680"/>
      <c r="AB62" s="680"/>
      <c r="AC62" s="680"/>
      <c r="AD62" s="680"/>
      <c r="AE62" s="680"/>
      <c r="AF62" s="680"/>
      <c r="AG62" s="680"/>
      <c r="AH62" s="680"/>
      <c r="AI62" s="694">
        <v>34</v>
      </c>
      <c r="AJ62" s="680"/>
      <c r="AK62" s="680"/>
      <c r="AL62" s="680"/>
      <c r="AM62" s="680"/>
      <c r="AN62" s="680"/>
      <c r="AO62" s="680"/>
      <c r="AP62" s="680"/>
      <c r="AQ62" s="694">
        <v>34</v>
      </c>
      <c r="AR62" s="680"/>
      <c r="AS62" s="680"/>
      <c r="AT62" s="680"/>
      <c r="AU62" s="680"/>
      <c r="AV62" s="680"/>
      <c r="AW62" s="680"/>
      <c r="AX62" s="680"/>
      <c r="AY62" s="680"/>
      <c r="AZ62" s="677"/>
    </row>
    <row r="63" spans="1:52" ht="16" x14ac:dyDescent="0.2">
      <c r="A63" s="677" t="s">
        <v>25</v>
      </c>
      <c r="B63" s="680">
        <v>4</v>
      </c>
      <c r="C63" s="837" t="s">
        <v>244</v>
      </c>
      <c r="D63" s="680" t="s">
        <v>245</v>
      </c>
      <c r="E63" s="680" t="s">
        <v>239</v>
      </c>
      <c r="F63" s="694">
        <v>1253165</v>
      </c>
      <c r="G63" s="694" t="s">
        <v>17</v>
      </c>
      <c r="H63" s="694" t="s">
        <v>54</v>
      </c>
      <c r="I63" s="694" t="s">
        <v>118</v>
      </c>
      <c r="J63" s="717">
        <v>43832</v>
      </c>
      <c r="K63" s="696">
        <f t="shared" ca="1" si="0"/>
        <v>2.1555555555555554</v>
      </c>
      <c r="L63" s="696">
        <f t="shared" ca="1" si="1"/>
        <v>788</v>
      </c>
      <c r="M63" s="696">
        <f t="shared" ca="1" si="2"/>
        <v>26.266666666666666</v>
      </c>
      <c r="N63" s="731">
        <v>44228</v>
      </c>
      <c r="O63" s="742">
        <v>13.2</v>
      </c>
      <c r="P63" s="748" t="s">
        <v>183</v>
      </c>
      <c r="Q63" s="694">
        <v>218</v>
      </c>
      <c r="R63" s="694"/>
      <c r="S63" s="694">
        <v>137</v>
      </c>
      <c r="T63" s="694">
        <v>142</v>
      </c>
      <c r="U63" s="694"/>
      <c r="V63" s="680"/>
      <c r="W63" s="694">
        <v>30</v>
      </c>
      <c r="X63" s="680"/>
      <c r="Y63" s="680"/>
      <c r="Z63" s="680"/>
      <c r="AA63" s="680"/>
      <c r="AB63" s="680"/>
      <c r="AC63" s="680"/>
      <c r="AD63" s="680"/>
      <c r="AE63" s="680"/>
      <c r="AF63" s="680"/>
      <c r="AG63" s="680"/>
      <c r="AH63" s="680"/>
      <c r="AI63" s="694">
        <v>33</v>
      </c>
      <c r="AJ63" s="680"/>
      <c r="AK63" s="680"/>
      <c r="AL63" s="680"/>
      <c r="AM63" s="680"/>
      <c r="AN63" s="680"/>
      <c r="AO63" s="680"/>
      <c r="AP63" s="680"/>
      <c r="AQ63" s="694">
        <v>27</v>
      </c>
      <c r="AR63" s="680"/>
      <c r="AS63" s="680"/>
      <c r="AT63" s="680"/>
      <c r="AU63" s="680"/>
      <c r="AV63" s="680"/>
      <c r="AW63" s="680"/>
      <c r="AX63" s="680"/>
      <c r="AY63" s="680"/>
      <c r="AZ63" s="677"/>
    </row>
    <row r="64" spans="1:52" ht="16" x14ac:dyDescent="0.2">
      <c r="A64" s="677" t="s">
        <v>25</v>
      </c>
      <c r="B64" s="680">
        <v>5</v>
      </c>
      <c r="C64" s="837" t="s">
        <v>246</v>
      </c>
      <c r="D64" s="680" t="s">
        <v>247</v>
      </c>
      <c r="E64" s="680" t="s">
        <v>239</v>
      </c>
      <c r="F64" s="694">
        <v>1253165</v>
      </c>
      <c r="G64" s="694" t="s">
        <v>17</v>
      </c>
      <c r="H64" s="694" t="s">
        <v>54</v>
      </c>
      <c r="I64" s="694" t="s">
        <v>115</v>
      </c>
      <c r="J64" s="717">
        <v>43832</v>
      </c>
      <c r="K64" s="696">
        <f t="shared" ca="1" si="0"/>
        <v>2.1555555555555554</v>
      </c>
      <c r="L64" s="696">
        <f t="shared" ca="1" si="1"/>
        <v>788</v>
      </c>
      <c r="M64" s="696">
        <f t="shared" ca="1" si="2"/>
        <v>26.266666666666666</v>
      </c>
      <c r="N64" s="731">
        <v>44228</v>
      </c>
      <c r="O64" s="742">
        <v>13.2</v>
      </c>
      <c r="P64" s="748" t="s">
        <v>183</v>
      </c>
      <c r="Q64" s="694">
        <v>166</v>
      </c>
      <c r="R64" s="694"/>
      <c r="S64" s="694">
        <v>127</v>
      </c>
      <c r="T64" s="694">
        <v>192</v>
      </c>
      <c r="U64" s="694"/>
      <c r="V64" s="680"/>
      <c r="W64" s="694">
        <v>27</v>
      </c>
      <c r="X64" s="680"/>
      <c r="Y64" s="680"/>
      <c r="Z64" s="680"/>
      <c r="AA64" s="680"/>
      <c r="AB64" s="680"/>
      <c r="AC64" s="680"/>
      <c r="AD64" s="680"/>
      <c r="AE64" s="680"/>
      <c r="AF64" s="680"/>
      <c r="AG64" s="680"/>
      <c r="AH64" s="680"/>
      <c r="AI64" s="694">
        <v>28</v>
      </c>
      <c r="AJ64" s="680"/>
      <c r="AK64" s="680"/>
      <c r="AL64" s="680"/>
      <c r="AM64" s="680"/>
      <c r="AN64" s="680"/>
      <c r="AO64" s="680"/>
      <c r="AP64" s="680"/>
      <c r="AQ64" s="694">
        <v>28</v>
      </c>
      <c r="AR64" s="680"/>
      <c r="AS64" s="680"/>
      <c r="AT64" s="680"/>
      <c r="AU64" s="680"/>
      <c r="AV64" s="680"/>
      <c r="AW64" s="680"/>
      <c r="AX64" s="680"/>
      <c r="AY64" s="680"/>
      <c r="AZ64" s="677"/>
    </row>
    <row r="65" spans="1:52" ht="16" x14ac:dyDescent="0.2">
      <c r="A65" s="677" t="s">
        <v>25</v>
      </c>
      <c r="B65" s="680">
        <v>6</v>
      </c>
      <c r="C65" s="837" t="s">
        <v>248</v>
      </c>
      <c r="D65" s="680" t="s">
        <v>249</v>
      </c>
      <c r="E65" s="680" t="s">
        <v>250</v>
      </c>
      <c r="F65" s="694">
        <v>1275963</v>
      </c>
      <c r="G65" s="694" t="s">
        <v>17</v>
      </c>
      <c r="H65" s="694" t="s">
        <v>52</v>
      </c>
      <c r="I65" s="694" t="s">
        <v>124</v>
      </c>
      <c r="J65" s="717">
        <v>43894</v>
      </c>
      <c r="K65" s="696">
        <f t="shared" ca="1" si="0"/>
        <v>1.9833333333333334</v>
      </c>
      <c r="L65" s="696">
        <f t="shared" ca="1" si="1"/>
        <v>726</v>
      </c>
      <c r="M65" s="696">
        <f t="shared" ca="1" si="2"/>
        <v>24.2</v>
      </c>
      <c r="N65" s="731">
        <v>44228</v>
      </c>
      <c r="O65" s="742">
        <v>11.13</v>
      </c>
      <c r="P65" s="748" t="s">
        <v>183</v>
      </c>
      <c r="Q65" s="694">
        <v>195</v>
      </c>
      <c r="R65" s="694"/>
      <c r="S65" s="694">
        <v>228</v>
      </c>
      <c r="T65" s="694">
        <v>185</v>
      </c>
      <c r="U65" s="694"/>
      <c r="V65" s="680"/>
      <c r="W65" s="694">
        <v>25</v>
      </c>
      <c r="X65" s="680"/>
      <c r="Y65" s="680"/>
      <c r="Z65" s="680"/>
      <c r="AA65" s="680"/>
      <c r="AB65" s="680"/>
      <c r="AC65" s="680"/>
      <c r="AD65" s="680"/>
      <c r="AE65" s="680"/>
      <c r="AF65" s="680"/>
      <c r="AG65" s="680"/>
      <c r="AH65" s="680"/>
      <c r="AI65" s="694">
        <v>27</v>
      </c>
      <c r="AJ65" s="680"/>
      <c r="AK65" s="680"/>
      <c r="AL65" s="680"/>
      <c r="AM65" s="680"/>
      <c r="AN65" s="680"/>
      <c r="AO65" s="680"/>
      <c r="AP65" s="680"/>
      <c r="AQ65" s="694">
        <v>28</v>
      </c>
      <c r="AR65" s="680"/>
      <c r="AS65" s="680"/>
      <c r="AT65" s="680"/>
      <c r="AU65" s="680"/>
      <c r="AV65" s="680"/>
      <c r="AW65" s="680"/>
      <c r="AX65" s="680"/>
      <c r="AY65" s="680"/>
      <c r="AZ65" s="677"/>
    </row>
    <row r="66" spans="1:52" ht="16" x14ac:dyDescent="0.2">
      <c r="A66" s="677" t="s">
        <v>25</v>
      </c>
      <c r="B66" s="680">
        <v>7</v>
      </c>
      <c r="C66" s="837" t="s">
        <v>251</v>
      </c>
      <c r="D66" s="680" t="s">
        <v>252</v>
      </c>
      <c r="E66" s="680" t="s">
        <v>250</v>
      </c>
      <c r="F66" s="694">
        <v>1275963</v>
      </c>
      <c r="G66" s="694" t="s">
        <v>17</v>
      </c>
      <c r="H66" s="694" t="s">
        <v>52</v>
      </c>
      <c r="I66" s="694" t="s">
        <v>121</v>
      </c>
      <c r="J66" s="717">
        <v>43894</v>
      </c>
      <c r="K66" s="696">
        <f t="shared" ca="1" si="0"/>
        <v>1.9833333333333334</v>
      </c>
      <c r="L66" s="696">
        <f t="shared" ca="1" si="1"/>
        <v>726</v>
      </c>
      <c r="M66" s="696">
        <f t="shared" ca="1" si="2"/>
        <v>24.2</v>
      </c>
      <c r="N66" s="731">
        <v>44228</v>
      </c>
      <c r="O66" s="742">
        <v>11.13</v>
      </c>
      <c r="P66" s="748" t="s">
        <v>183</v>
      </c>
      <c r="Q66" s="694">
        <v>172</v>
      </c>
      <c r="R66" s="694"/>
      <c r="S66" s="694">
        <v>158</v>
      </c>
      <c r="T66" s="694">
        <v>215</v>
      </c>
      <c r="U66" s="694"/>
      <c r="V66" s="680"/>
      <c r="W66" s="694">
        <v>23</v>
      </c>
      <c r="X66" s="680"/>
      <c r="Y66" s="680"/>
      <c r="Z66" s="680"/>
      <c r="AA66" s="680"/>
      <c r="AB66" s="680"/>
      <c r="AC66" s="680"/>
      <c r="AD66" s="680"/>
      <c r="AE66" s="680"/>
      <c r="AF66" s="680"/>
      <c r="AG66" s="680"/>
      <c r="AH66" s="680"/>
      <c r="AI66" s="694">
        <v>26</v>
      </c>
      <c r="AJ66" s="680"/>
      <c r="AK66" s="680"/>
      <c r="AL66" s="680"/>
      <c r="AM66" s="680"/>
      <c r="AN66" s="680"/>
      <c r="AO66" s="680"/>
      <c r="AP66" s="680"/>
      <c r="AQ66" s="694">
        <v>27</v>
      </c>
      <c r="AR66" s="680"/>
      <c r="AS66" s="680"/>
      <c r="AT66" s="680"/>
      <c r="AU66" s="680"/>
      <c r="AV66" s="680"/>
      <c r="AW66" s="680"/>
      <c r="AX66" s="680"/>
      <c r="AY66" s="680"/>
      <c r="AZ66" s="677"/>
    </row>
    <row r="67" spans="1:52" ht="16" x14ac:dyDescent="0.2">
      <c r="A67" s="677" t="s">
        <v>25</v>
      </c>
      <c r="B67" s="680">
        <v>8</v>
      </c>
      <c r="C67" s="837" t="s">
        <v>253</v>
      </c>
      <c r="D67" s="680" t="s">
        <v>254</v>
      </c>
      <c r="E67" s="680" t="s">
        <v>250</v>
      </c>
      <c r="F67" s="694">
        <v>1275963</v>
      </c>
      <c r="G67" s="694" t="s">
        <v>17</v>
      </c>
      <c r="H67" s="694" t="s">
        <v>52</v>
      </c>
      <c r="I67" s="694" t="s">
        <v>111</v>
      </c>
      <c r="J67" s="717">
        <v>43894</v>
      </c>
      <c r="K67" s="696">
        <f t="shared" ref="K67:K130" ca="1" si="3">YEARFRAC(J67,TODAY())</f>
        <v>1.9833333333333334</v>
      </c>
      <c r="L67" s="696">
        <f t="shared" ref="L67:L130" ca="1" si="4">_xlfn.DAYS(TODAY(),J67)</f>
        <v>726</v>
      </c>
      <c r="M67" s="696">
        <f t="shared" ref="M67:M130" ca="1" si="5">(L67/30)</f>
        <v>24.2</v>
      </c>
      <c r="N67" s="731">
        <v>44228</v>
      </c>
      <c r="O67" s="742">
        <v>11.13</v>
      </c>
      <c r="P67" s="748" t="s">
        <v>183</v>
      </c>
      <c r="Q67" s="694">
        <v>181</v>
      </c>
      <c r="R67" s="694"/>
      <c r="S67" s="694">
        <v>188</v>
      </c>
      <c r="T67" s="694">
        <v>214</v>
      </c>
      <c r="U67" s="694"/>
      <c r="V67" s="680"/>
      <c r="W67" s="694">
        <v>24</v>
      </c>
      <c r="X67" s="680"/>
      <c r="Y67" s="680"/>
      <c r="Z67" s="680"/>
      <c r="AA67" s="680"/>
      <c r="AB67" s="680"/>
      <c r="AC67" s="680"/>
      <c r="AD67" s="680"/>
      <c r="AE67" s="680"/>
      <c r="AF67" s="680"/>
      <c r="AG67" s="680"/>
      <c r="AH67" s="680"/>
      <c r="AI67" s="694">
        <v>25</v>
      </c>
      <c r="AJ67" s="680"/>
      <c r="AK67" s="680"/>
      <c r="AL67" s="680"/>
      <c r="AM67" s="680"/>
      <c r="AN67" s="680"/>
      <c r="AO67" s="680"/>
      <c r="AP67" s="680"/>
      <c r="AQ67" s="694">
        <v>25</v>
      </c>
      <c r="AR67" s="680"/>
      <c r="AS67" s="680"/>
      <c r="AT67" s="680"/>
      <c r="AU67" s="680"/>
      <c r="AV67" s="680"/>
      <c r="AW67" s="680"/>
      <c r="AX67" s="680"/>
      <c r="AY67" s="680"/>
      <c r="AZ67" s="677"/>
    </row>
    <row r="68" spans="1:52" ht="16" x14ac:dyDescent="0.2">
      <c r="A68" s="677" t="s">
        <v>25</v>
      </c>
      <c r="B68" s="680">
        <v>9</v>
      </c>
      <c r="C68" s="837" t="s">
        <v>255</v>
      </c>
      <c r="D68" s="680" t="s">
        <v>256</v>
      </c>
      <c r="E68" s="680" t="s">
        <v>250</v>
      </c>
      <c r="F68" s="694">
        <v>1275963</v>
      </c>
      <c r="G68" s="694" t="s">
        <v>17</v>
      </c>
      <c r="H68" s="694" t="s">
        <v>52</v>
      </c>
      <c r="I68" s="694" t="s">
        <v>118</v>
      </c>
      <c r="J68" s="717">
        <v>43894</v>
      </c>
      <c r="K68" s="696">
        <f t="shared" ca="1" si="3"/>
        <v>1.9833333333333334</v>
      </c>
      <c r="L68" s="696">
        <f t="shared" ca="1" si="4"/>
        <v>726</v>
      </c>
      <c r="M68" s="696">
        <f t="shared" ca="1" si="5"/>
        <v>24.2</v>
      </c>
      <c r="N68" s="731">
        <v>44228</v>
      </c>
      <c r="O68" s="742">
        <v>11.13</v>
      </c>
      <c r="P68" s="748" t="s">
        <v>183</v>
      </c>
      <c r="Q68" s="694">
        <v>188</v>
      </c>
      <c r="R68" s="694"/>
      <c r="S68" s="694">
        <v>168</v>
      </c>
      <c r="T68" s="694">
        <v>163</v>
      </c>
      <c r="U68" s="694"/>
      <c r="V68" s="680"/>
      <c r="W68" s="694">
        <v>22</v>
      </c>
      <c r="X68" s="680"/>
      <c r="Y68" s="680"/>
      <c r="Z68" s="680"/>
      <c r="AA68" s="680"/>
      <c r="AB68" s="680"/>
      <c r="AC68" s="680"/>
      <c r="AD68" s="680"/>
      <c r="AE68" s="680"/>
      <c r="AF68" s="680"/>
      <c r="AG68" s="680"/>
      <c r="AH68" s="680"/>
      <c r="AI68" s="694">
        <v>24</v>
      </c>
      <c r="AJ68" s="680"/>
      <c r="AK68" s="680"/>
      <c r="AL68" s="680"/>
      <c r="AM68" s="680"/>
      <c r="AN68" s="680"/>
      <c r="AO68" s="680"/>
      <c r="AP68" s="680"/>
      <c r="AQ68" s="694">
        <v>28</v>
      </c>
      <c r="AR68" s="680"/>
      <c r="AS68" s="680"/>
      <c r="AT68" s="680"/>
      <c r="AU68" s="680"/>
      <c r="AV68" s="680"/>
      <c r="AW68" s="680"/>
      <c r="AX68" s="680"/>
      <c r="AY68" s="680"/>
      <c r="AZ68" s="677"/>
    </row>
    <row r="69" spans="1:52" ht="16" x14ac:dyDescent="0.2">
      <c r="A69" s="677" t="s">
        <v>25</v>
      </c>
      <c r="B69" s="680">
        <v>10</v>
      </c>
      <c r="C69" s="837" t="s">
        <v>257</v>
      </c>
      <c r="D69" s="680" t="s">
        <v>258</v>
      </c>
      <c r="E69" s="680" t="s">
        <v>250</v>
      </c>
      <c r="F69" s="694">
        <v>1275963</v>
      </c>
      <c r="G69" s="694" t="s">
        <v>17</v>
      </c>
      <c r="H69" s="694" t="s">
        <v>52</v>
      </c>
      <c r="I69" s="694" t="s">
        <v>115</v>
      </c>
      <c r="J69" s="717">
        <v>43894</v>
      </c>
      <c r="K69" s="696">
        <f t="shared" ca="1" si="3"/>
        <v>1.9833333333333334</v>
      </c>
      <c r="L69" s="696">
        <f t="shared" ca="1" si="4"/>
        <v>726</v>
      </c>
      <c r="M69" s="696">
        <f t="shared" ca="1" si="5"/>
        <v>24.2</v>
      </c>
      <c r="N69" s="731">
        <v>44228</v>
      </c>
      <c r="O69" s="742">
        <v>11.13</v>
      </c>
      <c r="P69" s="748" t="s">
        <v>183</v>
      </c>
      <c r="Q69" s="694">
        <v>146</v>
      </c>
      <c r="R69" s="694"/>
      <c r="S69" s="694">
        <v>158</v>
      </c>
      <c r="T69" s="694">
        <v>200</v>
      </c>
      <c r="U69" s="694"/>
      <c r="V69" s="680"/>
      <c r="W69" s="694">
        <v>23</v>
      </c>
      <c r="X69" s="680"/>
      <c r="Y69" s="680"/>
      <c r="Z69" s="680"/>
      <c r="AA69" s="680"/>
      <c r="AB69" s="680"/>
      <c r="AC69" s="680"/>
      <c r="AD69" s="680"/>
      <c r="AE69" s="680"/>
      <c r="AF69" s="680"/>
      <c r="AG69" s="680"/>
      <c r="AH69" s="680"/>
      <c r="AI69" s="694">
        <v>24</v>
      </c>
      <c r="AJ69" s="680"/>
      <c r="AK69" s="680"/>
      <c r="AL69" s="680"/>
      <c r="AM69" s="680"/>
      <c r="AN69" s="680"/>
      <c r="AO69" s="680"/>
      <c r="AP69" s="680"/>
      <c r="AQ69" s="694">
        <v>24</v>
      </c>
      <c r="AR69" s="680"/>
      <c r="AS69" s="680"/>
      <c r="AT69" s="680"/>
      <c r="AU69" s="680"/>
      <c r="AV69" s="680"/>
      <c r="AW69" s="680"/>
      <c r="AX69" s="680"/>
      <c r="AY69" s="680"/>
      <c r="AZ69" s="677"/>
    </row>
    <row r="70" spans="1:52" ht="16" x14ac:dyDescent="0.2">
      <c r="A70" s="677" t="s">
        <v>25</v>
      </c>
      <c r="B70" s="680">
        <v>11</v>
      </c>
      <c r="C70" s="837" t="s">
        <v>259</v>
      </c>
      <c r="D70" s="680" t="s">
        <v>260</v>
      </c>
      <c r="E70" s="680" t="s">
        <v>261</v>
      </c>
      <c r="F70" s="694">
        <v>1324357</v>
      </c>
      <c r="G70" s="694" t="s">
        <v>15</v>
      </c>
      <c r="H70" s="694" t="s">
        <v>52</v>
      </c>
      <c r="I70" s="694" t="s">
        <v>124</v>
      </c>
      <c r="J70" s="717">
        <v>43908</v>
      </c>
      <c r="K70" s="696">
        <f t="shared" ca="1" si="3"/>
        <v>1.9444444444444444</v>
      </c>
      <c r="L70" s="696">
        <f t="shared" ca="1" si="4"/>
        <v>712</v>
      </c>
      <c r="M70" s="696">
        <f t="shared" ca="1" si="5"/>
        <v>23.733333333333334</v>
      </c>
      <c r="N70" s="731">
        <v>44228</v>
      </c>
      <c r="O70" s="742">
        <v>10.67</v>
      </c>
      <c r="P70" s="748" t="s">
        <v>183</v>
      </c>
      <c r="Q70" s="694">
        <v>196</v>
      </c>
      <c r="R70" s="694"/>
      <c r="S70" s="694">
        <v>190</v>
      </c>
      <c r="T70" s="694">
        <v>178</v>
      </c>
      <c r="U70" s="694"/>
      <c r="V70" s="680"/>
      <c r="W70" s="694">
        <v>32</v>
      </c>
      <c r="X70" s="680"/>
      <c r="Y70" s="680"/>
      <c r="Z70" s="680"/>
      <c r="AA70" s="680"/>
      <c r="AB70" s="680"/>
      <c r="AC70" s="680"/>
      <c r="AD70" s="680"/>
      <c r="AE70" s="680"/>
      <c r="AF70" s="680"/>
      <c r="AG70" s="680"/>
      <c r="AH70" s="680"/>
      <c r="AI70" s="694">
        <v>32</v>
      </c>
      <c r="AJ70" s="680"/>
      <c r="AK70" s="680"/>
      <c r="AL70" s="680"/>
      <c r="AM70" s="680"/>
      <c r="AN70" s="680"/>
      <c r="AO70" s="680"/>
      <c r="AP70" s="680"/>
      <c r="AQ70" s="694">
        <v>31</v>
      </c>
      <c r="AR70" s="680"/>
      <c r="AS70" s="680"/>
      <c r="AT70" s="680"/>
      <c r="AU70" s="680"/>
      <c r="AV70" s="680"/>
      <c r="AW70" s="680"/>
      <c r="AX70" s="680"/>
      <c r="AY70" s="680"/>
      <c r="AZ70" s="677"/>
    </row>
    <row r="71" spans="1:52" ht="16" x14ac:dyDescent="0.2">
      <c r="A71" s="677" t="s">
        <v>25</v>
      </c>
      <c r="B71" s="680">
        <v>12</v>
      </c>
      <c r="C71" s="837" t="s">
        <v>262</v>
      </c>
      <c r="D71" s="680" t="s">
        <v>263</v>
      </c>
      <c r="E71" s="680" t="s">
        <v>261</v>
      </c>
      <c r="F71" s="694">
        <v>1324357</v>
      </c>
      <c r="G71" s="694" t="s">
        <v>15</v>
      </c>
      <c r="H71" s="694" t="s">
        <v>52</v>
      </c>
      <c r="I71" s="694" t="s">
        <v>121</v>
      </c>
      <c r="J71" s="717">
        <v>43908</v>
      </c>
      <c r="K71" s="696">
        <f t="shared" ca="1" si="3"/>
        <v>1.9444444444444444</v>
      </c>
      <c r="L71" s="696">
        <f t="shared" ca="1" si="4"/>
        <v>712</v>
      </c>
      <c r="M71" s="696">
        <f t="shared" ca="1" si="5"/>
        <v>23.733333333333334</v>
      </c>
      <c r="N71" s="731">
        <v>44228</v>
      </c>
      <c r="O71" s="742">
        <v>10.67</v>
      </c>
      <c r="P71" s="748" t="s">
        <v>183</v>
      </c>
      <c r="Q71" s="694">
        <v>143</v>
      </c>
      <c r="R71" s="694"/>
      <c r="S71" s="694">
        <v>163</v>
      </c>
      <c r="T71" s="694">
        <v>213</v>
      </c>
      <c r="U71" s="694"/>
      <c r="V71" s="680"/>
      <c r="W71" s="694">
        <v>30</v>
      </c>
      <c r="X71" s="680"/>
      <c r="Y71" s="680"/>
      <c r="Z71" s="680"/>
      <c r="AA71" s="680"/>
      <c r="AB71" s="680"/>
      <c r="AC71" s="680"/>
      <c r="AD71" s="680"/>
      <c r="AE71" s="680"/>
      <c r="AF71" s="680"/>
      <c r="AG71" s="680"/>
      <c r="AH71" s="680"/>
      <c r="AI71" s="694">
        <v>31</v>
      </c>
      <c r="AJ71" s="680"/>
      <c r="AK71" s="680"/>
      <c r="AL71" s="680"/>
      <c r="AM71" s="680"/>
      <c r="AN71" s="680"/>
      <c r="AO71" s="680"/>
      <c r="AP71" s="680"/>
      <c r="AQ71" s="694">
        <v>30</v>
      </c>
      <c r="AR71" s="680"/>
      <c r="AS71" s="680"/>
      <c r="AT71" s="680"/>
      <c r="AU71" s="680"/>
      <c r="AV71" s="680"/>
      <c r="AW71" s="680"/>
      <c r="AX71" s="680"/>
      <c r="AY71" s="680"/>
      <c r="AZ71" s="677"/>
    </row>
    <row r="72" spans="1:52" ht="16" x14ac:dyDescent="0.2">
      <c r="A72" s="677" t="s">
        <v>25</v>
      </c>
      <c r="B72" s="680">
        <v>13</v>
      </c>
      <c r="C72" s="837" t="s">
        <v>264</v>
      </c>
      <c r="D72" s="680" t="s">
        <v>265</v>
      </c>
      <c r="E72" s="680" t="s">
        <v>261</v>
      </c>
      <c r="F72" s="694">
        <v>1324357</v>
      </c>
      <c r="G72" s="694" t="s">
        <v>15</v>
      </c>
      <c r="H72" s="694" t="s">
        <v>52</v>
      </c>
      <c r="I72" s="694" t="s">
        <v>115</v>
      </c>
      <c r="J72" s="717">
        <v>43908</v>
      </c>
      <c r="K72" s="696">
        <f t="shared" ca="1" si="3"/>
        <v>1.9444444444444444</v>
      </c>
      <c r="L72" s="696">
        <f t="shared" ca="1" si="4"/>
        <v>712</v>
      </c>
      <c r="M72" s="696">
        <f t="shared" ca="1" si="5"/>
        <v>23.733333333333334</v>
      </c>
      <c r="N72" s="731">
        <v>44228</v>
      </c>
      <c r="O72" s="742">
        <v>10.67</v>
      </c>
      <c r="P72" s="748" t="s">
        <v>183</v>
      </c>
      <c r="Q72" s="694">
        <v>182</v>
      </c>
      <c r="R72" s="694"/>
      <c r="S72" s="694">
        <v>216</v>
      </c>
      <c r="T72" s="694">
        <v>179</v>
      </c>
      <c r="U72" s="694"/>
      <c r="V72" s="680"/>
      <c r="W72" s="694">
        <v>38</v>
      </c>
      <c r="X72" s="680"/>
      <c r="Y72" s="680"/>
      <c r="Z72" s="680"/>
      <c r="AA72" s="680"/>
      <c r="AB72" s="680"/>
      <c r="AC72" s="680"/>
      <c r="AD72" s="680"/>
      <c r="AE72" s="680"/>
      <c r="AF72" s="680"/>
      <c r="AG72" s="680"/>
      <c r="AH72" s="680"/>
      <c r="AI72" s="694">
        <v>28</v>
      </c>
      <c r="AJ72" s="680"/>
      <c r="AK72" s="680"/>
      <c r="AL72" s="680"/>
      <c r="AM72" s="680"/>
      <c r="AN72" s="680"/>
      <c r="AO72" s="680"/>
      <c r="AP72" s="680"/>
      <c r="AQ72" s="694">
        <v>28</v>
      </c>
      <c r="AR72" s="680"/>
      <c r="AS72" s="680"/>
      <c r="AT72" s="680"/>
      <c r="AU72" s="680"/>
      <c r="AV72" s="680"/>
      <c r="AW72" s="680"/>
      <c r="AX72" s="680"/>
      <c r="AY72" s="680"/>
      <c r="AZ72" s="677"/>
    </row>
    <row r="73" spans="1:52" ht="16" x14ac:dyDescent="0.2">
      <c r="A73" s="677" t="s">
        <v>25</v>
      </c>
      <c r="B73" s="680">
        <v>14</v>
      </c>
      <c r="C73" s="837" t="s">
        <v>266</v>
      </c>
      <c r="D73" s="680" t="s">
        <v>267</v>
      </c>
      <c r="E73" s="680" t="s">
        <v>268</v>
      </c>
      <c r="F73" s="694">
        <v>1324355</v>
      </c>
      <c r="G73" s="694" t="s">
        <v>15</v>
      </c>
      <c r="H73" s="694" t="s">
        <v>52</v>
      </c>
      <c r="I73" s="694" t="s">
        <v>111</v>
      </c>
      <c r="J73" s="717">
        <v>43894</v>
      </c>
      <c r="K73" s="696">
        <f t="shared" ca="1" si="3"/>
        <v>1.9833333333333334</v>
      </c>
      <c r="L73" s="696">
        <f t="shared" ca="1" si="4"/>
        <v>726</v>
      </c>
      <c r="M73" s="696">
        <f t="shared" ca="1" si="5"/>
        <v>24.2</v>
      </c>
      <c r="N73" s="731">
        <v>44228</v>
      </c>
      <c r="O73" s="742">
        <v>11.13</v>
      </c>
      <c r="P73" s="748" t="s">
        <v>183</v>
      </c>
      <c r="Q73" s="694">
        <v>210</v>
      </c>
      <c r="R73" s="694"/>
      <c r="S73" s="694">
        <v>174</v>
      </c>
      <c r="T73" s="694">
        <v>246</v>
      </c>
      <c r="U73" s="694"/>
      <c r="V73" s="680"/>
      <c r="W73" s="694">
        <v>30</v>
      </c>
      <c r="X73" s="680"/>
      <c r="Y73" s="680"/>
      <c r="Z73" s="680"/>
      <c r="AA73" s="680"/>
      <c r="AB73" s="680"/>
      <c r="AC73" s="680"/>
      <c r="AD73" s="680"/>
      <c r="AE73" s="680"/>
      <c r="AF73" s="680"/>
      <c r="AG73" s="680"/>
      <c r="AH73" s="680"/>
      <c r="AI73" s="694">
        <v>31</v>
      </c>
      <c r="AJ73" s="680"/>
      <c r="AK73" s="680"/>
      <c r="AL73" s="680"/>
      <c r="AM73" s="680"/>
      <c r="AN73" s="680"/>
      <c r="AO73" s="680"/>
      <c r="AP73" s="680"/>
      <c r="AQ73" s="694">
        <v>30</v>
      </c>
      <c r="AR73" s="680"/>
      <c r="AS73" s="680"/>
      <c r="AT73" s="680"/>
      <c r="AU73" s="680"/>
      <c r="AV73" s="680"/>
      <c r="AW73" s="680"/>
      <c r="AX73" s="680"/>
      <c r="AY73" s="680"/>
      <c r="AZ73" s="677"/>
    </row>
    <row r="74" spans="1:52" ht="16" x14ac:dyDescent="0.2">
      <c r="A74" s="677" t="s">
        <v>25</v>
      </c>
      <c r="B74" s="680">
        <v>15</v>
      </c>
      <c r="C74" s="837" t="s">
        <v>269</v>
      </c>
      <c r="D74" s="680" t="s">
        <v>270</v>
      </c>
      <c r="E74" s="680" t="s">
        <v>268</v>
      </c>
      <c r="F74" s="694">
        <v>1324355</v>
      </c>
      <c r="G74" s="694" t="s">
        <v>15</v>
      </c>
      <c r="H74" s="694" t="s">
        <v>52</v>
      </c>
      <c r="I74" s="694" t="s">
        <v>118</v>
      </c>
      <c r="J74" s="717">
        <v>43894</v>
      </c>
      <c r="K74" s="696">
        <f t="shared" ca="1" si="3"/>
        <v>1.9833333333333334</v>
      </c>
      <c r="L74" s="696">
        <f t="shared" ca="1" si="4"/>
        <v>726</v>
      </c>
      <c r="M74" s="696">
        <f t="shared" ca="1" si="5"/>
        <v>24.2</v>
      </c>
      <c r="N74" s="731">
        <v>44228</v>
      </c>
      <c r="O74" s="742">
        <v>11.13</v>
      </c>
      <c r="P74" s="748" t="s">
        <v>183</v>
      </c>
      <c r="Q74" s="694">
        <v>176</v>
      </c>
      <c r="R74" s="694"/>
      <c r="S74" s="694">
        <v>189</v>
      </c>
      <c r="T74" s="694">
        <v>214</v>
      </c>
      <c r="U74" s="694"/>
      <c r="V74" s="680"/>
      <c r="W74" s="694">
        <v>30</v>
      </c>
      <c r="X74" s="680"/>
      <c r="Y74" s="680"/>
      <c r="Z74" s="680"/>
      <c r="AA74" s="680"/>
      <c r="AB74" s="680"/>
      <c r="AC74" s="680"/>
      <c r="AD74" s="680"/>
      <c r="AE74" s="680"/>
      <c r="AF74" s="680"/>
      <c r="AG74" s="680"/>
      <c r="AH74" s="680"/>
      <c r="AI74" s="694">
        <v>31</v>
      </c>
      <c r="AJ74" s="680"/>
      <c r="AK74" s="680"/>
      <c r="AL74" s="680"/>
      <c r="AM74" s="680"/>
      <c r="AN74" s="680"/>
      <c r="AO74" s="680"/>
      <c r="AP74" s="680"/>
      <c r="AQ74" s="694">
        <v>30</v>
      </c>
      <c r="AR74" s="680"/>
      <c r="AS74" s="680"/>
      <c r="AT74" s="680"/>
      <c r="AU74" s="680"/>
      <c r="AV74" s="680"/>
      <c r="AW74" s="680"/>
      <c r="AX74" s="680"/>
      <c r="AY74" s="680"/>
      <c r="AZ74" s="677"/>
    </row>
    <row r="75" spans="1:52" ht="16" x14ac:dyDescent="0.2">
      <c r="A75" s="677" t="s">
        <v>25</v>
      </c>
      <c r="B75" s="680">
        <v>16</v>
      </c>
      <c r="C75" s="837" t="s">
        <v>271</v>
      </c>
      <c r="D75" s="680" t="s">
        <v>272</v>
      </c>
      <c r="E75" s="680" t="s">
        <v>268</v>
      </c>
      <c r="F75" s="694">
        <v>1324355</v>
      </c>
      <c r="G75" s="694" t="s">
        <v>15</v>
      </c>
      <c r="H75" s="694" t="s">
        <v>52</v>
      </c>
      <c r="I75" s="694" t="s">
        <v>115</v>
      </c>
      <c r="J75" s="717">
        <v>43894</v>
      </c>
      <c r="K75" s="696">
        <f t="shared" ca="1" si="3"/>
        <v>1.9833333333333334</v>
      </c>
      <c r="L75" s="696">
        <f t="shared" ca="1" si="4"/>
        <v>726</v>
      </c>
      <c r="M75" s="696">
        <f t="shared" ca="1" si="5"/>
        <v>24.2</v>
      </c>
      <c r="N75" s="731">
        <v>44228</v>
      </c>
      <c r="O75" s="742">
        <v>11.13</v>
      </c>
      <c r="P75" s="748" t="s">
        <v>183</v>
      </c>
      <c r="Q75" s="694">
        <v>252</v>
      </c>
      <c r="R75" s="694"/>
      <c r="S75" s="694">
        <v>189</v>
      </c>
      <c r="T75" s="694">
        <v>256</v>
      </c>
      <c r="U75" s="694"/>
      <c r="V75" s="680"/>
      <c r="W75" s="694">
        <v>34</v>
      </c>
      <c r="X75" s="680"/>
      <c r="Y75" s="680"/>
      <c r="Z75" s="680"/>
      <c r="AA75" s="680"/>
      <c r="AB75" s="680"/>
      <c r="AC75" s="680"/>
      <c r="AD75" s="680"/>
      <c r="AE75" s="680"/>
      <c r="AF75" s="680"/>
      <c r="AG75" s="680"/>
      <c r="AH75" s="680"/>
      <c r="AI75" s="694">
        <v>34</v>
      </c>
      <c r="AJ75" s="680"/>
      <c r="AK75" s="680"/>
      <c r="AL75" s="680"/>
      <c r="AM75" s="680"/>
      <c r="AN75" s="680"/>
      <c r="AO75" s="680"/>
      <c r="AP75" s="680"/>
      <c r="AQ75" s="694">
        <v>34</v>
      </c>
      <c r="AR75" s="680"/>
      <c r="AS75" s="680"/>
      <c r="AT75" s="680"/>
      <c r="AU75" s="680"/>
      <c r="AV75" s="680"/>
      <c r="AW75" s="680"/>
      <c r="AX75" s="680"/>
      <c r="AY75" s="680"/>
      <c r="AZ75" s="677"/>
    </row>
    <row r="76" spans="1:52" ht="16" x14ac:dyDescent="0.2">
      <c r="A76" s="677" t="s">
        <v>25</v>
      </c>
      <c r="B76" s="680">
        <v>17</v>
      </c>
      <c r="C76" s="837" t="s">
        <v>273</v>
      </c>
      <c r="D76" s="680" t="s">
        <v>274</v>
      </c>
      <c r="E76" s="680" t="s">
        <v>275</v>
      </c>
      <c r="F76" s="694">
        <v>1253156</v>
      </c>
      <c r="G76" s="694" t="s">
        <v>15</v>
      </c>
      <c r="H76" s="694" t="s">
        <v>52</v>
      </c>
      <c r="I76" s="694" t="s">
        <v>118</v>
      </c>
      <c r="J76" s="717">
        <v>43838</v>
      </c>
      <c r="K76" s="696">
        <f t="shared" ca="1" si="3"/>
        <v>2.1388888888888888</v>
      </c>
      <c r="L76" s="696">
        <f t="shared" ca="1" si="4"/>
        <v>782</v>
      </c>
      <c r="M76" s="696">
        <f t="shared" ca="1" si="5"/>
        <v>26.066666666666666</v>
      </c>
      <c r="N76" s="731">
        <v>44228</v>
      </c>
      <c r="O76" s="742">
        <v>13</v>
      </c>
      <c r="P76" s="748" t="s">
        <v>183</v>
      </c>
      <c r="Q76" s="694">
        <v>193</v>
      </c>
      <c r="R76" s="694"/>
      <c r="S76" s="694">
        <v>199</v>
      </c>
      <c r="T76" s="694">
        <v>217</v>
      </c>
      <c r="U76" s="694"/>
      <c r="V76" s="680"/>
      <c r="W76" s="694">
        <v>32</v>
      </c>
      <c r="X76" s="680"/>
      <c r="Y76" s="680"/>
      <c r="Z76" s="680"/>
      <c r="AA76" s="680"/>
      <c r="AB76" s="680"/>
      <c r="AC76" s="680"/>
      <c r="AD76" s="680"/>
      <c r="AE76" s="680"/>
      <c r="AF76" s="680"/>
      <c r="AG76" s="680"/>
      <c r="AH76" s="680"/>
      <c r="AI76" s="694">
        <v>33</v>
      </c>
      <c r="AJ76" s="680"/>
      <c r="AK76" s="680"/>
      <c r="AL76" s="680"/>
      <c r="AM76" s="680"/>
      <c r="AN76" s="680"/>
      <c r="AO76" s="680"/>
      <c r="AP76" s="680"/>
      <c r="AQ76" s="694">
        <v>33</v>
      </c>
      <c r="AR76" s="680"/>
      <c r="AS76" s="680"/>
      <c r="AT76" s="680"/>
      <c r="AU76" s="680"/>
      <c r="AV76" s="680"/>
      <c r="AW76" s="680"/>
      <c r="AX76" s="680"/>
      <c r="AY76" s="680"/>
      <c r="AZ76" s="677"/>
    </row>
    <row r="77" spans="1:52" ht="16" x14ac:dyDescent="0.2">
      <c r="A77" s="677" t="s">
        <v>25</v>
      </c>
      <c r="B77" s="680">
        <v>18</v>
      </c>
      <c r="C77" s="837" t="s">
        <v>276</v>
      </c>
      <c r="D77" s="680" t="s">
        <v>277</v>
      </c>
      <c r="E77" s="680" t="s">
        <v>275</v>
      </c>
      <c r="F77" s="694">
        <v>1253156</v>
      </c>
      <c r="G77" s="694" t="s">
        <v>15</v>
      </c>
      <c r="H77" s="694" t="s">
        <v>52</v>
      </c>
      <c r="I77" s="694" t="s">
        <v>115</v>
      </c>
      <c r="J77" s="717">
        <v>43838</v>
      </c>
      <c r="K77" s="696">
        <f t="shared" ca="1" si="3"/>
        <v>2.1388888888888888</v>
      </c>
      <c r="L77" s="696">
        <f t="shared" ca="1" si="4"/>
        <v>782</v>
      </c>
      <c r="M77" s="696">
        <f t="shared" ca="1" si="5"/>
        <v>26.066666666666666</v>
      </c>
      <c r="N77" s="731">
        <v>44228</v>
      </c>
      <c r="O77" s="742">
        <v>13</v>
      </c>
      <c r="P77" s="748" t="s">
        <v>183</v>
      </c>
      <c r="Q77" s="694">
        <v>225</v>
      </c>
      <c r="R77" s="694"/>
      <c r="S77" s="694">
        <v>172</v>
      </c>
      <c r="T77" s="694">
        <v>223</v>
      </c>
      <c r="U77" s="694"/>
      <c r="V77" s="680"/>
      <c r="W77" s="694">
        <v>29</v>
      </c>
      <c r="X77" s="680"/>
      <c r="Y77" s="680"/>
      <c r="Z77" s="680"/>
      <c r="AA77" s="680"/>
      <c r="AB77" s="680"/>
      <c r="AC77" s="680"/>
      <c r="AD77" s="680"/>
      <c r="AE77" s="680"/>
      <c r="AF77" s="680"/>
      <c r="AG77" s="680"/>
      <c r="AH77" s="680"/>
      <c r="AI77" s="694">
        <v>30</v>
      </c>
      <c r="AJ77" s="680"/>
      <c r="AK77" s="680"/>
      <c r="AL77" s="680"/>
      <c r="AM77" s="680"/>
      <c r="AN77" s="680"/>
      <c r="AO77" s="680"/>
      <c r="AP77" s="680"/>
      <c r="AQ77" s="694">
        <v>31</v>
      </c>
      <c r="AR77" s="680"/>
      <c r="AS77" s="680"/>
      <c r="AT77" s="680"/>
      <c r="AU77" s="680"/>
      <c r="AV77" s="680"/>
      <c r="AW77" s="680"/>
      <c r="AX77" s="680"/>
      <c r="AY77" s="680"/>
      <c r="AZ77" s="677"/>
    </row>
    <row r="78" spans="1:52" ht="16" x14ac:dyDescent="0.2">
      <c r="A78" s="677" t="s">
        <v>25</v>
      </c>
      <c r="B78" s="680">
        <v>19</v>
      </c>
      <c r="C78" s="837" t="s">
        <v>278</v>
      </c>
      <c r="D78" s="680" t="s">
        <v>279</v>
      </c>
      <c r="E78" s="680" t="s">
        <v>280</v>
      </c>
      <c r="F78" s="694">
        <v>1385322</v>
      </c>
      <c r="G78" s="694" t="s">
        <v>15</v>
      </c>
      <c r="H78" s="694" t="s">
        <v>48</v>
      </c>
      <c r="I78" s="694" t="s">
        <v>111</v>
      </c>
      <c r="J78" s="717">
        <v>43905</v>
      </c>
      <c r="K78" s="696">
        <f t="shared" ca="1" si="3"/>
        <v>1.9527777777777777</v>
      </c>
      <c r="L78" s="696">
        <f t="shared" ca="1" si="4"/>
        <v>715</v>
      </c>
      <c r="M78" s="696">
        <f t="shared" ca="1" si="5"/>
        <v>23.833333333333332</v>
      </c>
      <c r="N78" s="731">
        <v>44228</v>
      </c>
      <c r="O78" s="742">
        <v>10.77</v>
      </c>
      <c r="P78" s="748" t="s">
        <v>183</v>
      </c>
      <c r="Q78" s="694">
        <v>228</v>
      </c>
      <c r="R78" s="694"/>
      <c r="S78" s="694">
        <v>177</v>
      </c>
      <c r="T78" s="694">
        <v>226</v>
      </c>
      <c r="U78" s="694"/>
      <c r="V78" s="680"/>
      <c r="W78" s="694">
        <v>28</v>
      </c>
      <c r="X78" s="680"/>
      <c r="Y78" s="680"/>
      <c r="Z78" s="680"/>
      <c r="AA78" s="680"/>
      <c r="AB78" s="680"/>
      <c r="AC78" s="680"/>
      <c r="AD78" s="680"/>
      <c r="AE78" s="680"/>
      <c r="AF78" s="680"/>
      <c r="AG78" s="680"/>
      <c r="AH78" s="680"/>
      <c r="AI78" s="694">
        <v>29</v>
      </c>
      <c r="AJ78" s="680"/>
      <c r="AK78" s="680"/>
      <c r="AL78" s="680"/>
      <c r="AM78" s="680"/>
      <c r="AN78" s="680"/>
      <c r="AO78" s="680"/>
      <c r="AP78" s="680"/>
      <c r="AQ78" s="694">
        <v>29</v>
      </c>
      <c r="AR78" s="680"/>
      <c r="AS78" s="680"/>
      <c r="AT78" s="680"/>
      <c r="AU78" s="680"/>
      <c r="AV78" s="680"/>
      <c r="AW78" s="680"/>
      <c r="AX78" s="680"/>
      <c r="AY78" s="680"/>
      <c r="AZ78" s="677"/>
    </row>
    <row r="79" spans="1:52" ht="16" x14ac:dyDescent="0.2">
      <c r="A79" s="677" t="s">
        <v>112</v>
      </c>
      <c r="B79" s="680" t="s">
        <v>112</v>
      </c>
      <c r="C79" s="677" t="s">
        <v>112</v>
      </c>
      <c r="D79" s="680" t="s">
        <v>112</v>
      </c>
      <c r="E79" s="680" t="s">
        <v>112</v>
      </c>
      <c r="F79" s="680" t="s">
        <v>112</v>
      </c>
      <c r="G79" s="680" t="s">
        <v>112</v>
      </c>
      <c r="H79" s="680" t="s">
        <v>112</v>
      </c>
      <c r="I79" s="680" t="s">
        <v>112</v>
      </c>
      <c r="J79" s="680" t="s">
        <v>112</v>
      </c>
      <c r="K79" s="696"/>
      <c r="L79" s="696"/>
      <c r="M79" s="696"/>
      <c r="N79" s="680" t="s">
        <v>112</v>
      </c>
      <c r="O79" s="680" t="s">
        <v>112</v>
      </c>
      <c r="P79" s="680" t="s">
        <v>112</v>
      </c>
      <c r="Q79" s="680" t="s">
        <v>112</v>
      </c>
      <c r="R79" s="680" t="s">
        <v>112</v>
      </c>
      <c r="S79" s="680" t="s">
        <v>112</v>
      </c>
      <c r="T79" s="680" t="s">
        <v>112</v>
      </c>
      <c r="U79" s="680"/>
      <c r="V79" s="680" t="s">
        <v>112</v>
      </c>
      <c r="W79" s="680" t="s">
        <v>112</v>
      </c>
      <c r="X79" s="680" t="s">
        <v>112</v>
      </c>
      <c r="Y79" s="680" t="s">
        <v>112</v>
      </c>
      <c r="Z79" s="680" t="s">
        <v>112</v>
      </c>
      <c r="AA79" s="680" t="s">
        <v>112</v>
      </c>
      <c r="AB79" s="680" t="s">
        <v>112</v>
      </c>
      <c r="AC79" s="680" t="s">
        <v>112</v>
      </c>
      <c r="AD79" s="680" t="s">
        <v>112</v>
      </c>
      <c r="AE79" s="680" t="s">
        <v>112</v>
      </c>
      <c r="AF79" s="680" t="s">
        <v>112</v>
      </c>
      <c r="AG79" s="680" t="s">
        <v>112</v>
      </c>
      <c r="AH79" s="680" t="s">
        <v>112</v>
      </c>
      <c r="AI79" s="680" t="s">
        <v>112</v>
      </c>
      <c r="AJ79" s="680" t="s">
        <v>112</v>
      </c>
      <c r="AK79" s="680" t="s">
        <v>112</v>
      </c>
      <c r="AL79" s="680" t="s">
        <v>112</v>
      </c>
      <c r="AM79" s="680" t="s">
        <v>112</v>
      </c>
      <c r="AN79" s="680" t="s">
        <v>112</v>
      </c>
      <c r="AO79" s="680" t="s">
        <v>112</v>
      </c>
      <c r="AP79" s="680" t="s">
        <v>112</v>
      </c>
      <c r="AQ79" s="680" t="s">
        <v>112</v>
      </c>
      <c r="AR79" s="680" t="s">
        <v>112</v>
      </c>
      <c r="AS79" s="680" t="s">
        <v>112</v>
      </c>
      <c r="AT79" s="680" t="s">
        <v>112</v>
      </c>
      <c r="AU79" s="680" t="s">
        <v>112</v>
      </c>
      <c r="AV79" s="680" t="s">
        <v>112</v>
      </c>
      <c r="AW79" s="680" t="s">
        <v>112</v>
      </c>
      <c r="AX79" s="680" t="s">
        <v>112</v>
      </c>
      <c r="AY79" s="680" t="s">
        <v>112</v>
      </c>
      <c r="AZ79" s="677" t="s">
        <v>112</v>
      </c>
    </row>
    <row r="80" spans="1:52" ht="16" x14ac:dyDescent="0.2">
      <c r="A80" s="677" t="s">
        <v>27</v>
      </c>
      <c r="B80" s="680">
        <v>1</v>
      </c>
      <c r="C80" s="837" t="s">
        <v>281</v>
      </c>
      <c r="D80" s="680" t="s">
        <v>282</v>
      </c>
      <c r="E80" s="680" t="s">
        <v>239</v>
      </c>
      <c r="F80" s="694">
        <v>1324347</v>
      </c>
      <c r="G80" s="684" t="s">
        <v>17</v>
      </c>
      <c r="H80" s="694" t="s">
        <v>40</v>
      </c>
      <c r="I80" s="684" t="s">
        <v>111</v>
      </c>
      <c r="J80" s="719">
        <v>43900</v>
      </c>
      <c r="K80" s="696">
        <f t="shared" ca="1" si="3"/>
        <v>1.9666666666666666</v>
      </c>
      <c r="L80" s="696">
        <f t="shared" ca="1" si="4"/>
        <v>720</v>
      </c>
      <c r="M80" s="696">
        <f t="shared" ca="1" si="5"/>
        <v>24</v>
      </c>
      <c r="N80" s="719">
        <v>44249</v>
      </c>
      <c r="O80" s="742">
        <v>11.63</v>
      </c>
      <c r="P80" s="748" t="s">
        <v>183</v>
      </c>
      <c r="Q80" s="170">
        <v>150</v>
      </c>
      <c r="R80" s="684">
        <v>158</v>
      </c>
      <c r="S80" s="684">
        <v>147</v>
      </c>
      <c r="T80" s="680"/>
      <c r="U80" s="680"/>
      <c r="V80" s="680"/>
      <c r="W80" s="684">
        <v>30</v>
      </c>
      <c r="X80" s="680"/>
      <c r="Y80" s="680"/>
      <c r="Z80" s="680"/>
      <c r="AA80" s="680"/>
      <c r="AB80" s="680"/>
      <c r="AC80" s="684">
        <v>29</v>
      </c>
      <c r="AD80" s="680"/>
      <c r="AE80" s="680"/>
      <c r="AF80" s="680"/>
      <c r="AG80" s="680"/>
      <c r="AH80" s="680"/>
      <c r="AI80" s="684">
        <v>30</v>
      </c>
      <c r="AJ80" s="680"/>
      <c r="AK80" s="680"/>
      <c r="AL80" s="680"/>
      <c r="AM80" s="680"/>
      <c r="AN80" s="680"/>
      <c r="AO80" s="680"/>
      <c r="AP80" s="680"/>
      <c r="AQ80" s="680"/>
      <c r="AR80" s="680"/>
      <c r="AS80" s="680"/>
      <c r="AT80" s="680"/>
      <c r="AU80" s="680"/>
      <c r="AV80" s="680"/>
      <c r="AW80" s="680"/>
      <c r="AX80" s="680"/>
      <c r="AY80" s="680"/>
      <c r="AZ80" s="677"/>
    </row>
    <row r="81" spans="1:52" ht="16" x14ac:dyDescent="0.2">
      <c r="A81" s="677" t="s">
        <v>27</v>
      </c>
      <c r="B81" s="680">
        <v>2</v>
      </c>
      <c r="C81" s="837" t="s">
        <v>283</v>
      </c>
      <c r="D81" s="680" t="s">
        <v>284</v>
      </c>
      <c r="E81" s="680" t="s">
        <v>239</v>
      </c>
      <c r="F81" s="694">
        <v>1324347</v>
      </c>
      <c r="G81" s="684" t="s">
        <v>17</v>
      </c>
      <c r="H81" s="694" t="s">
        <v>40</v>
      </c>
      <c r="I81" s="684" t="s">
        <v>115</v>
      </c>
      <c r="J81" s="719">
        <v>43900</v>
      </c>
      <c r="K81" s="696">
        <f t="shared" ca="1" si="3"/>
        <v>1.9666666666666666</v>
      </c>
      <c r="L81" s="696">
        <f t="shared" ca="1" si="4"/>
        <v>720</v>
      </c>
      <c r="M81" s="696">
        <f t="shared" ca="1" si="5"/>
        <v>24</v>
      </c>
      <c r="N81" s="719">
        <v>44249</v>
      </c>
      <c r="O81" s="742">
        <v>11.63</v>
      </c>
      <c r="P81" s="748" t="s">
        <v>183</v>
      </c>
      <c r="Q81" s="170">
        <v>166</v>
      </c>
      <c r="R81" s="684">
        <v>148</v>
      </c>
      <c r="S81" s="684">
        <v>198</v>
      </c>
      <c r="T81" s="680"/>
      <c r="U81" s="680"/>
      <c r="V81" s="680"/>
      <c r="W81" s="684">
        <v>31</v>
      </c>
      <c r="X81" s="680"/>
      <c r="Y81" s="680"/>
      <c r="Z81" s="680"/>
      <c r="AA81" s="680"/>
      <c r="AB81" s="680"/>
      <c r="AC81" s="684">
        <v>30</v>
      </c>
      <c r="AD81" s="680"/>
      <c r="AE81" s="680"/>
      <c r="AF81" s="680"/>
      <c r="AG81" s="680"/>
      <c r="AH81" s="680"/>
      <c r="AI81" s="684">
        <v>32</v>
      </c>
      <c r="AJ81" s="680"/>
      <c r="AK81" s="680"/>
      <c r="AL81" s="680"/>
      <c r="AM81" s="680"/>
      <c r="AN81" s="680"/>
      <c r="AO81" s="680"/>
      <c r="AP81" s="680"/>
      <c r="AQ81" s="680"/>
      <c r="AR81" s="680"/>
      <c r="AS81" s="680"/>
      <c r="AT81" s="680"/>
      <c r="AU81" s="680"/>
      <c r="AV81" s="680"/>
      <c r="AW81" s="680"/>
      <c r="AX81" s="680"/>
      <c r="AY81" s="680"/>
      <c r="AZ81" s="677"/>
    </row>
    <row r="82" spans="1:52" ht="16" x14ac:dyDescent="0.2">
      <c r="A82" s="677" t="s">
        <v>27</v>
      </c>
      <c r="B82" s="680">
        <v>3</v>
      </c>
      <c r="C82" s="837" t="s">
        <v>285</v>
      </c>
      <c r="D82" s="680" t="s">
        <v>286</v>
      </c>
      <c r="E82" s="680" t="s">
        <v>250</v>
      </c>
      <c r="F82" s="694">
        <v>1299777</v>
      </c>
      <c r="G82" s="684" t="s">
        <v>15</v>
      </c>
      <c r="H82" s="694" t="s">
        <v>40</v>
      </c>
      <c r="I82" s="684" t="s">
        <v>124</v>
      </c>
      <c r="J82" s="719">
        <v>43900</v>
      </c>
      <c r="K82" s="696">
        <f t="shared" ca="1" si="3"/>
        <v>1.9666666666666666</v>
      </c>
      <c r="L82" s="696">
        <f t="shared" ca="1" si="4"/>
        <v>720</v>
      </c>
      <c r="M82" s="696">
        <f t="shared" ca="1" si="5"/>
        <v>24</v>
      </c>
      <c r="N82" s="719">
        <v>44249</v>
      </c>
      <c r="O82" s="742">
        <v>11.63</v>
      </c>
      <c r="P82" s="748" t="s">
        <v>183</v>
      </c>
      <c r="Q82" s="170">
        <v>177</v>
      </c>
      <c r="R82" s="684">
        <v>197</v>
      </c>
      <c r="S82" s="684">
        <v>158</v>
      </c>
      <c r="T82" s="680"/>
      <c r="U82" s="680"/>
      <c r="V82" s="680"/>
      <c r="W82" s="684">
        <v>31</v>
      </c>
      <c r="X82" s="680"/>
      <c r="Y82" s="680"/>
      <c r="Z82" s="680"/>
      <c r="AA82" s="680"/>
      <c r="AB82" s="680"/>
      <c r="AC82" s="684">
        <v>31</v>
      </c>
      <c r="AD82" s="680"/>
      <c r="AE82" s="680"/>
      <c r="AF82" s="680"/>
      <c r="AG82" s="680"/>
      <c r="AH82" s="680"/>
      <c r="AI82" s="684">
        <v>31</v>
      </c>
      <c r="AJ82" s="680"/>
      <c r="AK82" s="680"/>
      <c r="AL82" s="680"/>
      <c r="AM82" s="680"/>
      <c r="AN82" s="680"/>
      <c r="AO82" s="680"/>
      <c r="AP82" s="680"/>
      <c r="AQ82" s="680"/>
      <c r="AR82" s="680"/>
      <c r="AS82" s="680"/>
      <c r="AT82" s="680"/>
      <c r="AU82" s="680"/>
      <c r="AV82" s="680"/>
      <c r="AW82" s="680"/>
      <c r="AX82" s="680"/>
      <c r="AY82" s="680"/>
      <c r="AZ82" s="677"/>
    </row>
    <row r="83" spans="1:52" ht="16" x14ac:dyDescent="0.2">
      <c r="A83" s="677" t="s">
        <v>27</v>
      </c>
      <c r="B83" s="680">
        <v>4</v>
      </c>
      <c r="C83" s="837" t="s">
        <v>287</v>
      </c>
      <c r="D83" s="680" t="s">
        <v>288</v>
      </c>
      <c r="E83" s="680" t="s">
        <v>250</v>
      </c>
      <c r="F83" s="694">
        <v>1299777</v>
      </c>
      <c r="G83" s="684" t="s">
        <v>15</v>
      </c>
      <c r="H83" s="694" t="s">
        <v>40</v>
      </c>
      <c r="I83" s="684" t="s">
        <v>121</v>
      </c>
      <c r="J83" s="719">
        <v>43900</v>
      </c>
      <c r="K83" s="696">
        <f t="shared" ca="1" si="3"/>
        <v>1.9666666666666666</v>
      </c>
      <c r="L83" s="696">
        <f t="shared" ca="1" si="4"/>
        <v>720</v>
      </c>
      <c r="M83" s="696">
        <f t="shared" ca="1" si="5"/>
        <v>24</v>
      </c>
      <c r="N83" s="719">
        <v>44249</v>
      </c>
      <c r="O83" s="742">
        <v>11.63</v>
      </c>
      <c r="P83" s="748" t="s">
        <v>183</v>
      </c>
      <c r="Q83" s="170">
        <v>190</v>
      </c>
      <c r="R83" s="684">
        <v>193</v>
      </c>
      <c r="S83" s="684">
        <v>171</v>
      </c>
      <c r="T83" s="680"/>
      <c r="U83" s="680"/>
      <c r="V83" s="680"/>
      <c r="W83" s="684">
        <v>37</v>
      </c>
      <c r="X83" s="680"/>
      <c r="Y83" s="680"/>
      <c r="Z83" s="680"/>
      <c r="AA83" s="680"/>
      <c r="AB83" s="680"/>
      <c r="AC83" s="684">
        <v>37</v>
      </c>
      <c r="AD83" s="680"/>
      <c r="AE83" s="680"/>
      <c r="AF83" s="680"/>
      <c r="AG83" s="680"/>
      <c r="AH83" s="680"/>
      <c r="AI83" s="684">
        <v>36</v>
      </c>
      <c r="AJ83" s="680"/>
      <c r="AK83" s="680"/>
      <c r="AL83" s="680"/>
      <c r="AM83" s="680"/>
      <c r="AN83" s="680"/>
      <c r="AO83" s="680"/>
      <c r="AP83" s="680"/>
      <c r="AQ83" s="680"/>
      <c r="AR83" s="680"/>
      <c r="AS83" s="680"/>
      <c r="AT83" s="680"/>
      <c r="AU83" s="680"/>
      <c r="AV83" s="680"/>
      <c r="AW83" s="680"/>
      <c r="AX83" s="680"/>
      <c r="AY83" s="680"/>
      <c r="AZ83" s="677"/>
    </row>
    <row r="84" spans="1:52" ht="16" x14ac:dyDescent="0.2">
      <c r="A84" s="677" t="s">
        <v>27</v>
      </c>
      <c r="B84" s="680">
        <v>5</v>
      </c>
      <c r="C84" s="837" t="s">
        <v>289</v>
      </c>
      <c r="D84" s="680" t="s">
        <v>290</v>
      </c>
      <c r="E84" s="680" t="s">
        <v>250</v>
      </c>
      <c r="F84" s="694">
        <v>1299777</v>
      </c>
      <c r="G84" s="684" t="s">
        <v>15</v>
      </c>
      <c r="H84" s="694" t="s">
        <v>40</v>
      </c>
      <c r="I84" s="684" t="s">
        <v>111</v>
      </c>
      <c r="J84" s="719">
        <v>43900</v>
      </c>
      <c r="K84" s="696">
        <f t="shared" ca="1" si="3"/>
        <v>1.9666666666666666</v>
      </c>
      <c r="L84" s="696">
        <f t="shared" ca="1" si="4"/>
        <v>720</v>
      </c>
      <c r="M84" s="696">
        <f t="shared" ca="1" si="5"/>
        <v>24</v>
      </c>
      <c r="N84" s="719">
        <v>44249</v>
      </c>
      <c r="O84" s="742">
        <v>11.63</v>
      </c>
      <c r="P84" s="748" t="s">
        <v>183</v>
      </c>
      <c r="Q84" s="170">
        <v>177</v>
      </c>
      <c r="R84" s="684">
        <v>153</v>
      </c>
      <c r="S84" s="684">
        <v>217</v>
      </c>
      <c r="T84" s="680"/>
      <c r="U84" s="680"/>
      <c r="V84" s="680"/>
      <c r="W84" s="684">
        <v>32</v>
      </c>
      <c r="X84" s="680"/>
      <c r="Y84" s="680"/>
      <c r="Z84" s="680"/>
      <c r="AA84" s="680"/>
      <c r="AB84" s="680"/>
      <c r="AC84" s="684">
        <v>33</v>
      </c>
      <c r="AD84" s="680"/>
      <c r="AE84" s="680"/>
      <c r="AF84" s="680"/>
      <c r="AG84" s="680"/>
      <c r="AH84" s="680"/>
      <c r="AI84" s="684">
        <v>32</v>
      </c>
      <c r="AJ84" s="680"/>
      <c r="AK84" s="680"/>
      <c r="AL84" s="680"/>
      <c r="AM84" s="680"/>
      <c r="AN84" s="680"/>
      <c r="AO84" s="680"/>
      <c r="AP84" s="680"/>
      <c r="AQ84" s="680"/>
      <c r="AR84" s="680"/>
      <c r="AS84" s="680"/>
      <c r="AT84" s="680"/>
      <c r="AU84" s="680"/>
      <c r="AV84" s="680"/>
      <c r="AW84" s="680"/>
      <c r="AX84" s="680"/>
      <c r="AY84" s="680"/>
      <c r="AZ84" s="677"/>
    </row>
    <row r="85" spans="1:52" ht="16" x14ac:dyDescent="0.2">
      <c r="A85" s="677" t="s">
        <v>27</v>
      </c>
      <c r="B85" s="680">
        <v>6</v>
      </c>
      <c r="C85" s="837" t="s">
        <v>291</v>
      </c>
      <c r="D85" s="680" t="s">
        <v>292</v>
      </c>
      <c r="E85" s="680" t="s">
        <v>250</v>
      </c>
      <c r="F85" s="694">
        <v>1299777</v>
      </c>
      <c r="G85" s="684" t="s">
        <v>15</v>
      </c>
      <c r="H85" s="694" t="s">
        <v>40</v>
      </c>
      <c r="I85" s="684" t="s">
        <v>115</v>
      </c>
      <c r="J85" s="719">
        <v>43900</v>
      </c>
      <c r="K85" s="696">
        <f t="shared" ca="1" si="3"/>
        <v>1.9666666666666666</v>
      </c>
      <c r="L85" s="696">
        <f t="shared" ca="1" si="4"/>
        <v>720</v>
      </c>
      <c r="M85" s="696">
        <f t="shared" ca="1" si="5"/>
        <v>24</v>
      </c>
      <c r="N85" s="719">
        <v>44249</v>
      </c>
      <c r="O85" s="742">
        <v>11.63</v>
      </c>
      <c r="P85" s="748" t="s">
        <v>183</v>
      </c>
      <c r="Q85" s="170">
        <v>222</v>
      </c>
      <c r="R85" s="684">
        <v>206</v>
      </c>
      <c r="S85" s="684">
        <v>253</v>
      </c>
      <c r="T85" s="680"/>
      <c r="U85" s="680"/>
      <c r="V85" s="680"/>
      <c r="W85" s="684">
        <v>32</v>
      </c>
      <c r="X85" s="680"/>
      <c r="Y85" s="680"/>
      <c r="Z85" s="680"/>
      <c r="AA85" s="680"/>
      <c r="AB85" s="680"/>
      <c r="AC85" s="684">
        <v>32</v>
      </c>
      <c r="AD85" s="680"/>
      <c r="AE85" s="680"/>
      <c r="AF85" s="680"/>
      <c r="AG85" s="680"/>
      <c r="AH85" s="680"/>
      <c r="AI85" s="684">
        <v>32</v>
      </c>
      <c r="AJ85" s="680"/>
      <c r="AK85" s="680"/>
      <c r="AL85" s="680"/>
      <c r="AM85" s="680"/>
      <c r="AN85" s="680"/>
      <c r="AO85" s="680"/>
      <c r="AP85" s="680"/>
      <c r="AQ85" s="680"/>
      <c r="AR85" s="680"/>
      <c r="AS85" s="680"/>
      <c r="AT85" s="680"/>
      <c r="AU85" s="680"/>
      <c r="AV85" s="680"/>
      <c r="AW85" s="680"/>
      <c r="AX85" s="680"/>
      <c r="AY85" s="680"/>
      <c r="AZ85" s="677"/>
    </row>
    <row r="86" spans="1:52" ht="16" x14ac:dyDescent="0.2">
      <c r="A86" s="677" t="s">
        <v>27</v>
      </c>
      <c r="B86" s="680">
        <v>7</v>
      </c>
      <c r="C86" s="837" t="s">
        <v>293</v>
      </c>
      <c r="D86" s="680" t="s">
        <v>294</v>
      </c>
      <c r="E86" s="680" t="s">
        <v>261</v>
      </c>
      <c r="F86" s="694">
        <v>1299779</v>
      </c>
      <c r="G86" s="694" t="s">
        <v>17</v>
      </c>
      <c r="H86" s="694" t="s">
        <v>54</v>
      </c>
      <c r="I86" s="694" t="s">
        <v>124</v>
      </c>
      <c r="J86" s="719">
        <v>43884</v>
      </c>
      <c r="K86" s="696">
        <f t="shared" ca="1" si="3"/>
        <v>2.0138888888888888</v>
      </c>
      <c r="L86" s="696">
        <f t="shared" ca="1" si="4"/>
        <v>736</v>
      </c>
      <c r="M86" s="696">
        <f t="shared" ca="1" si="5"/>
        <v>24.533333333333335</v>
      </c>
      <c r="N86" s="719">
        <v>44249</v>
      </c>
      <c r="O86" s="742">
        <v>12.17</v>
      </c>
      <c r="P86" s="748" t="s">
        <v>183</v>
      </c>
      <c r="Q86" s="170">
        <v>188</v>
      </c>
      <c r="R86" s="684">
        <v>186</v>
      </c>
      <c r="S86" s="684">
        <v>214</v>
      </c>
      <c r="T86" s="680"/>
      <c r="U86" s="680"/>
      <c r="V86" s="680"/>
      <c r="W86" s="684">
        <v>40</v>
      </c>
      <c r="X86" s="680"/>
      <c r="Y86" s="680"/>
      <c r="Z86" s="680"/>
      <c r="AA86" s="680"/>
      <c r="AB86" s="680"/>
      <c r="AC86" s="684">
        <v>41</v>
      </c>
      <c r="AD86" s="680"/>
      <c r="AE86" s="680"/>
      <c r="AF86" s="680"/>
      <c r="AG86" s="680"/>
      <c r="AH86" s="680"/>
      <c r="AI86" s="684">
        <v>42</v>
      </c>
      <c r="AJ86" s="680"/>
      <c r="AK86" s="680"/>
      <c r="AL86" s="680"/>
      <c r="AM86" s="680"/>
      <c r="AN86" s="680"/>
      <c r="AO86" s="680"/>
      <c r="AP86" s="680"/>
      <c r="AQ86" s="680"/>
      <c r="AR86" s="680"/>
      <c r="AS86" s="680"/>
      <c r="AT86" s="680"/>
      <c r="AU86" s="680"/>
      <c r="AV86" s="680"/>
      <c r="AW86" s="680"/>
      <c r="AX86" s="680"/>
      <c r="AY86" s="680"/>
      <c r="AZ86" s="677"/>
    </row>
    <row r="87" spans="1:52" ht="16" x14ac:dyDescent="0.2">
      <c r="A87" s="677" t="s">
        <v>27</v>
      </c>
      <c r="B87" s="680">
        <v>8</v>
      </c>
      <c r="C87" s="837" t="s">
        <v>295</v>
      </c>
      <c r="D87" s="680" t="s">
        <v>296</v>
      </c>
      <c r="E87" s="680" t="s">
        <v>261</v>
      </c>
      <c r="F87" s="694">
        <v>1299779</v>
      </c>
      <c r="G87" s="694" t="s">
        <v>17</v>
      </c>
      <c r="H87" s="694" t="s">
        <v>54</v>
      </c>
      <c r="I87" s="694" t="s">
        <v>121</v>
      </c>
      <c r="J87" s="719">
        <v>43884</v>
      </c>
      <c r="K87" s="696">
        <f t="shared" ca="1" si="3"/>
        <v>2.0138888888888888</v>
      </c>
      <c r="L87" s="696">
        <f t="shared" ca="1" si="4"/>
        <v>736</v>
      </c>
      <c r="M87" s="696">
        <f t="shared" ca="1" si="5"/>
        <v>24.533333333333335</v>
      </c>
      <c r="N87" s="719">
        <v>44249</v>
      </c>
      <c r="O87" s="742">
        <v>12.17</v>
      </c>
      <c r="P87" s="748" t="s">
        <v>183</v>
      </c>
      <c r="Q87" s="170">
        <v>184</v>
      </c>
      <c r="R87" s="684">
        <v>205</v>
      </c>
      <c r="S87" s="684">
        <v>164</v>
      </c>
      <c r="T87" s="680"/>
      <c r="U87" s="680"/>
      <c r="V87" s="680"/>
      <c r="W87" s="684">
        <v>33</v>
      </c>
      <c r="X87" s="680"/>
      <c r="Y87" s="680"/>
      <c r="Z87" s="680"/>
      <c r="AA87" s="680"/>
      <c r="AB87" s="680"/>
      <c r="AC87" s="684">
        <v>31</v>
      </c>
      <c r="AD87" s="680"/>
      <c r="AE87" s="680"/>
      <c r="AF87" s="680"/>
      <c r="AG87" s="680"/>
      <c r="AH87" s="680"/>
      <c r="AI87" s="684">
        <v>34</v>
      </c>
      <c r="AJ87" s="680"/>
      <c r="AK87" s="680"/>
      <c r="AL87" s="680"/>
      <c r="AM87" s="680"/>
      <c r="AN87" s="680"/>
      <c r="AO87" s="680"/>
      <c r="AP87" s="680"/>
      <c r="AQ87" s="680"/>
      <c r="AR87" s="680"/>
      <c r="AS87" s="680"/>
      <c r="AT87" s="680"/>
      <c r="AU87" s="680"/>
      <c r="AV87" s="680"/>
      <c r="AW87" s="680"/>
      <c r="AX87" s="680"/>
      <c r="AY87" s="680"/>
      <c r="AZ87" s="677"/>
    </row>
    <row r="88" spans="1:52" ht="16" x14ac:dyDescent="0.2">
      <c r="A88" s="677" t="s">
        <v>27</v>
      </c>
      <c r="B88" s="680">
        <v>9</v>
      </c>
      <c r="C88" s="837" t="s">
        <v>297</v>
      </c>
      <c r="D88" s="680" t="s">
        <v>298</v>
      </c>
      <c r="E88" s="680" t="s">
        <v>261</v>
      </c>
      <c r="F88" s="694">
        <v>1299779</v>
      </c>
      <c r="G88" s="694" t="s">
        <v>17</v>
      </c>
      <c r="H88" s="694" t="s">
        <v>54</v>
      </c>
      <c r="I88" s="694" t="s">
        <v>111</v>
      </c>
      <c r="J88" s="719">
        <v>43884</v>
      </c>
      <c r="K88" s="696">
        <f t="shared" ca="1" si="3"/>
        <v>2.0138888888888888</v>
      </c>
      <c r="L88" s="696">
        <f t="shared" ca="1" si="4"/>
        <v>736</v>
      </c>
      <c r="M88" s="696">
        <f t="shared" ca="1" si="5"/>
        <v>24.533333333333335</v>
      </c>
      <c r="N88" s="719">
        <v>44249</v>
      </c>
      <c r="O88" s="742">
        <v>12.17</v>
      </c>
      <c r="P88" s="748" t="s">
        <v>183</v>
      </c>
      <c r="Q88" s="170">
        <v>177</v>
      </c>
      <c r="R88" s="684">
        <v>182</v>
      </c>
      <c r="S88" s="684">
        <v>191</v>
      </c>
      <c r="T88" s="680"/>
      <c r="U88" s="680"/>
      <c r="V88" s="680"/>
      <c r="W88" s="684">
        <v>35</v>
      </c>
      <c r="X88" s="680"/>
      <c r="Y88" s="680"/>
      <c r="Z88" s="680"/>
      <c r="AA88" s="680"/>
      <c r="AB88" s="680"/>
      <c r="AC88" s="684">
        <v>37</v>
      </c>
      <c r="AD88" s="680"/>
      <c r="AE88" s="680"/>
      <c r="AF88" s="680"/>
      <c r="AG88" s="680"/>
      <c r="AH88" s="680"/>
      <c r="AI88" s="684">
        <v>31</v>
      </c>
      <c r="AJ88" s="680"/>
      <c r="AK88" s="680"/>
      <c r="AL88" s="680"/>
      <c r="AM88" s="680"/>
      <c r="AN88" s="680"/>
      <c r="AO88" s="680"/>
      <c r="AP88" s="680"/>
      <c r="AQ88" s="680"/>
      <c r="AR88" s="680"/>
      <c r="AS88" s="680"/>
      <c r="AT88" s="680"/>
      <c r="AU88" s="680"/>
      <c r="AV88" s="680"/>
      <c r="AW88" s="680"/>
      <c r="AX88" s="680"/>
      <c r="AY88" s="680"/>
      <c r="AZ88" s="677"/>
    </row>
    <row r="89" spans="1:52" ht="16" x14ac:dyDescent="0.2">
      <c r="A89" s="677" t="s">
        <v>27</v>
      </c>
      <c r="B89" s="680">
        <v>10</v>
      </c>
      <c r="C89" s="837" t="s">
        <v>299</v>
      </c>
      <c r="D89" s="680" t="s">
        <v>300</v>
      </c>
      <c r="E89" s="680" t="s">
        <v>268</v>
      </c>
      <c r="F89" s="694">
        <v>1324351</v>
      </c>
      <c r="G89" s="694" t="s">
        <v>17</v>
      </c>
      <c r="H89" s="694" t="s">
        <v>54</v>
      </c>
      <c r="I89" s="694" t="s">
        <v>124</v>
      </c>
      <c r="J89" s="719">
        <v>43898</v>
      </c>
      <c r="K89" s="696">
        <f t="shared" ca="1" si="3"/>
        <v>1.9722222222222223</v>
      </c>
      <c r="L89" s="696">
        <f t="shared" ca="1" si="4"/>
        <v>722</v>
      </c>
      <c r="M89" s="696">
        <f t="shared" ca="1" si="5"/>
        <v>24.066666666666666</v>
      </c>
      <c r="N89" s="719">
        <v>44249</v>
      </c>
      <c r="O89" s="742">
        <v>11.7</v>
      </c>
      <c r="P89" s="748" t="s">
        <v>183</v>
      </c>
      <c r="Q89" s="170">
        <v>194</v>
      </c>
      <c r="R89" s="684">
        <v>193</v>
      </c>
      <c r="S89" s="684">
        <v>195</v>
      </c>
      <c r="T89" s="680"/>
      <c r="U89" s="680"/>
      <c r="V89" s="680"/>
      <c r="W89" s="684">
        <v>28</v>
      </c>
      <c r="X89" s="680"/>
      <c r="Y89" s="680"/>
      <c r="Z89" s="680"/>
      <c r="AA89" s="680"/>
      <c r="AB89" s="680"/>
      <c r="AC89" s="684">
        <v>29</v>
      </c>
      <c r="AD89" s="680"/>
      <c r="AE89" s="680"/>
      <c r="AF89" s="680"/>
      <c r="AG89" s="680"/>
      <c r="AH89" s="680"/>
      <c r="AI89" s="684">
        <v>28</v>
      </c>
      <c r="AJ89" s="680"/>
      <c r="AK89" s="680"/>
      <c r="AL89" s="680"/>
      <c r="AM89" s="680"/>
      <c r="AN89" s="680"/>
      <c r="AO89" s="680"/>
      <c r="AP89" s="680"/>
      <c r="AQ89" s="680"/>
      <c r="AR89" s="680"/>
      <c r="AS89" s="680"/>
      <c r="AT89" s="680"/>
      <c r="AU89" s="680"/>
      <c r="AV89" s="680"/>
      <c r="AW89" s="680"/>
      <c r="AX89" s="680"/>
      <c r="AY89" s="680"/>
      <c r="AZ89" s="677"/>
    </row>
    <row r="90" spans="1:52" ht="16" x14ac:dyDescent="0.2">
      <c r="A90" s="677" t="s">
        <v>27</v>
      </c>
      <c r="B90" s="680">
        <v>11</v>
      </c>
      <c r="C90" s="837" t="s">
        <v>301</v>
      </c>
      <c r="D90" s="680" t="s">
        <v>302</v>
      </c>
      <c r="E90" s="680" t="s">
        <v>268</v>
      </c>
      <c r="F90" s="694">
        <v>1324351</v>
      </c>
      <c r="G90" s="694" t="s">
        <v>17</v>
      </c>
      <c r="H90" s="694" t="s">
        <v>54</v>
      </c>
      <c r="I90" s="694" t="s">
        <v>121</v>
      </c>
      <c r="J90" s="719">
        <v>43898</v>
      </c>
      <c r="K90" s="696">
        <f t="shared" ca="1" si="3"/>
        <v>1.9722222222222223</v>
      </c>
      <c r="L90" s="696">
        <f t="shared" ca="1" si="4"/>
        <v>722</v>
      </c>
      <c r="M90" s="696">
        <f t="shared" ca="1" si="5"/>
        <v>24.066666666666666</v>
      </c>
      <c r="N90" s="719">
        <v>44249</v>
      </c>
      <c r="O90" s="742">
        <v>11.7</v>
      </c>
      <c r="P90" s="748" t="s">
        <v>183</v>
      </c>
      <c r="Q90" s="170">
        <v>159</v>
      </c>
      <c r="R90" s="684">
        <v>158</v>
      </c>
      <c r="S90" s="684">
        <v>165</v>
      </c>
      <c r="T90" s="680"/>
      <c r="U90" s="680"/>
      <c r="V90" s="680"/>
      <c r="W90" s="684">
        <v>28</v>
      </c>
      <c r="X90" s="680"/>
      <c r="Y90" s="680"/>
      <c r="Z90" s="680"/>
      <c r="AA90" s="680"/>
      <c r="AB90" s="680"/>
      <c r="AC90" s="684">
        <v>28</v>
      </c>
      <c r="AD90" s="680"/>
      <c r="AE90" s="680"/>
      <c r="AF90" s="680"/>
      <c r="AG90" s="680"/>
      <c r="AH90" s="680"/>
      <c r="AI90" s="684">
        <v>29</v>
      </c>
      <c r="AJ90" s="680"/>
      <c r="AK90" s="680"/>
      <c r="AL90" s="680"/>
      <c r="AM90" s="680"/>
      <c r="AN90" s="680"/>
      <c r="AO90" s="680"/>
      <c r="AP90" s="680"/>
      <c r="AQ90" s="680"/>
      <c r="AR90" s="680"/>
      <c r="AS90" s="680"/>
      <c r="AT90" s="680"/>
      <c r="AU90" s="680"/>
      <c r="AV90" s="680"/>
      <c r="AW90" s="680"/>
      <c r="AX90" s="680"/>
      <c r="AY90" s="680"/>
      <c r="AZ90" s="677"/>
    </row>
    <row r="91" spans="1:52" ht="16" x14ac:dyDescent="0.2">
      <c r="A91" s="677" t="s">
        <v>27</v>
      </c>
      <c r="B91" s="680">
        <v>12</v>
      </c>
      <c r="C91" s="837" t="s">
        <v>303</v>
      </c>
      <c r="D91" s="680" t="s">
        <v>304</v>
      </c>
      <c r="E91" s="680" t="s">
        <v>268</v>
      </c>
      <c r="F91" s="694">
        <v>1324351</v>
      </c>
      <c r="G91" s="694" t="s">
        <v>17</v>
      </c>
      <c r="H91" s="694" t="s">
        <v>54</v>
      </c>
      <c r="I91" s="694" t="s">
        <v>111</v>
      </c>
      <c r="J91" s="719">
        <v>43898</v>
      </c>
      <c r="K91" s="696">
        <f t="shared" ca="1" si="3"/>
        <v>1.9722222222222223</v>
      </c>
      <c r="L91" s="696">
        <f t="shared" ca="1" si="4"/>
        <v>722</v>
      </c>
      <c r="M91" s="696">
        <f t="shared" ca="1" si="5"/>
        <v>24.066666666666666</v>
      </c>
      <c r="N91" s="719">
        <v>44249</v>
      </c>
      <c r="O91" s="742">
        <v>11.7</v>
      </c>
      <c r="P91" s="748" t="s">
        <v>183</v>
      </c>
      <c r="Q91" s="170">
        <v>159</v>
      </c>
      <c r="R91" s="684">
        <v>167</v>
      </c>
      <c r="S91" s="684">
        <v>156</v>
      </c>
      <c r="T91" s="680"/>
      <c r="U91" s="680"/>
      <c r="V91" s="680"/>
      <c r="W91" s="684">
        <v>27</v>
      </c>
      <c r="X91" s="680"/>
      <c r="Y91" s="680"/>
      <c r="Z91" s="680"/>
      <c r="AA91" s="680"/>
      <c r="AB91" s="680"/>
      <c r="AC91" s="684">
        <v>27</v>
      </c>
      <c r="AD91" s="680"/>
      <c r="AE91" s="680"/>
      <c r="AF91" s="680"/>
      <c r="AG91" s="680"/>
      <c r="AH91" s="680"/>
      <c r="AI91" s="684">
        <v>27</v>
      </c>
      <c r="AJ91" s="680"/>
      <c r="AK91" s="680"/>
      <c r="AL91" s="680"/>
      <c r="AM91" s="680"/>
      <c r="AN91" s="680"/>
      <c r="AO91" s="680"/>
      <c r="AP91" s="680"/>
      <c r="AQ91" s="680"/>
      <c r="AR91" s="680"/>
      <c r="AS91" s="680"/>
      <c r="AT91" s="680"/>
      <c r="AU91" s="680"/>
      <c r="AV91" s="680"/>
      <c r="AW91" s="680"/>
      <c r="AX91" s="680"/>
      <c r="AY91" s="680"/>
      <c r="AZ91" s="677"/>
    </row>
    <row r="92" spans="1:52" ht="16" x14ac:dyDescent="0.2">
      <c r="A92" s="677" t="s">
        <v>27</v>
      </c>
      <c r="B92" s="680">
        <v>13</v>
      </c>
      <c r="C92" s="837" t="s">
        <v>305</v>
      </c>
      <c r="D92" s="680" t="s">
        <v>306</v>
      </c>
      <c r="E92" s="680" t="s">
        <v>275</v>
      </c>
      <c r="F92" s="694">
        <v>1324353</v>
      </c>
      <c r="G92" s="694" t="s">
        <v>15</v>
      </c>
      <c r="H92" s="694" t="s">
        <v>54</v>
      </c>
      <c r="I92" s="684" t="s">
        <v>124</v>
      </c>
      <c r="J92" s="717">
        <v>43898</v>
      </c>
      <c r="K92" s="696">
        <f t="shared" ca="1" si="3"/>
        <v>1.9722222222222223</v>
      </c>
      <c r="L92" s="696">
        <f t="shared" ca="1" si="4"/>
        <v>722</v>
      </c>
      <c r="M92" s="696">
        <f t="shared" ca="1" si="5"/>
        <v>24.066666666666666</v>
      </c>
      <c r="N92" s="719">
        <v>44249</v>
      </c>
      <c r="O92" s="742">
        <v>11.7</v>
      </c>
      <c r="P92" s="748" t="s">
        <v>183</v>
      </c>
      <c r="Q92" s="170">
        <v>173</v>
      </c>
      <c r="R92" s="684">
        <v>171</v>
      </c>
      <c r="S92" s="684">
        <v>176</v>
      </c>
      <c r="T92" s="680"/>
      <c r="U92" s="680"/>
      <c r="V92" s="680"/>
      <c r="W92" s="684">
        <v>34</v>
      </c>
      <c r="X92" s="680"/>
      <c r="Y92" s="680"/>
      <c r="Z92" s="680"/>
      <c r="AA92" s="680"/>
      <c r="AB92" s="680"/>
      <c r="AC92" s="684">
        <v>34</v>
      </c>
      <c r="AD92" s="680"/>
      <c r="AE92" s="680"/>
      <c r="AF92" s="680"/>
      <c r="AG92" s="680"/>
      <c r="AH92" s="680"/>
      <c r="AI92" s="684">
        <v>34</v>
      </c>
      <c r="AJ92" s="680"/>
      <c r="AK92" s="680"/>
      <c r="AL92" s="680"/>
      <c r="AM92" s="680"/>
      <c r="AN92" s="680"/>
      <c r="AO92" s="680"/>
      <c r="AP92" s="680"/>
      <c r="AQ92" s="680"/>
      <c r="AR92" s="680"/>
      <c r="AS92" s="680"/>
      <c r="AT92" s="680"/>
      <c r="AU92" s="680"/>
      <c r="AV92" s="680"/>
      <c r="AW92" s="680"/>
      <c r="AX92" s="680"/>
      <c r="AY92" s="680"/>
      <c r="AZ92" s="677"/>
    </row>
    <row r="93" spans="1:52" ht="16" x14ac:dyDescent="0.2">
      <c r="A93" s="677" t="s">
        <v>27</v>
      </c>
      <c r="B93" s="680">
        <v>14</v>
      </c>
      <c r="C93" s="837" t="s">
        <v>307</v>
      </c>
      <c r="D93" s="680" t="s">
        <v>308</v>
      </c>
      <c r="E93" s="680" t="s">
        <v>275</v>
      </c>
      <c r="F93" s="694">
        <v>1324353</v>
      </c>
      <c r="G93" s="694" t="s">
        <v>15</v>
      </c>
      <c r="H93" s="694" t="s">
        <v>54</v>
      </c>
      <c r="I93" s="684" t="s">
        <v>121</v>
      </c>
      <c r="J93" s="717">
        <v>43898</v>
      </c>
      <c r="K93" s="696">
        <f t="shared" ca="1" si="3"/>
        <v>1.9722222222222223</v>
      </c>
      <c r="L93" s="696">
        <f t="shared" ca="1" si="4"/>
        <v>722</v>
      </c>
      <c r="M93" s="696">
        <f t="shared" ca="1" si="5"/>
        <v>24.066666666666666</v>
      </c>
      <c r="N93" s="719">
        <v>44249</v>
      </c>
      <c r="O93" s="742">
        <v>11.7</v>
      </c>
      <c r="P93" s="748" t="s">
        <v>183</v>
      </c>
      <c r="Q93" s="170">
        <v>162</v>
      </c>
      <c r="R93" s="684">
        <v>153</v>
      </c>
      <c r="S93" s="684">
        <v>166</v>
      </c>
      <c r="T93" s="680"/>
      <c r="U93" s="680"/>
      <c r="V93" s="680"/>
      <c r="W93" s="684">
        <v>33</v>
      </c>
      <c r="X93" s="680"/>
      <c r="Y93" s="680"/>
      <c r="Z93" s="680"/>
      <c r="AA93" s="680"/>
      <c r="AB93" s="680"/>
      <c r="AC93" s="684">
        <v>33</v>
      </c>
      <c r="AD93" s="680"/>
      <c r="AE93" s="680"/>
      <c r="AF93" s="680"/>
      <c r="AG93" s="680"/>
      <c r="AH93" s="680"/>
      <c r="AI93" s="684">
        <v>34</v>
      </c>
      <c r="AJ93" s="680"/>
      <c r="AK93" s="680"/>
      <c r="AL93" s="680"/>
      <c r="AM93" s="680"/>
      <c r="AN93" s="680"/>
      <c r="AO93" s="680"/>
      <c r="AP93" s="680"/>
      <c r="AQ93" s="680"/>
      <c r="AR93" s="680"/>
      <c r="AS93" s="680"/>
      <c r="AT93" s="680"/>
      <c r="AU93" s="680"/>
      <c r="AV93" s="680"/>
      <c r="AW93" s="680"/>
      <c r="AX93" s="680"/>
      <c r="AY93" s="680"/>
      <c r="AZ93" s="677"/>
    </row>
    <row r="94" spans="1:52" ht="16" x14ac:dyDescent="0.2">
      <c r="A94" s="677" t="s">
        <v>27</v>
      </c>
      <c r="B94" s="680">
        <v>15</v>
      </c>
      <c r="C94" s="837" t="s">
        <v>309</v>
      </c>
      <c r="D94" s="680" t="s">
        <v>310</v>
      </c>
      <c r="E94" s="680" t="s">
        <v>275</v>
      </c>
      <c r="F94" s="694">
        <v>1324353</v>
      </c>
      <c r="G94" s="694" t="s">
        <v>15</v>
      </c>
      <c r="H94" s="694" t="s">
        <v>54</v>
      </c>
      <c r="I94" s="684" t="s">
        <v>111</v>
      </c>
      <c r="J94" s="717">
        <v>43898</v>
      </c>
      <c r="K94" s="696">
        <f t="shared" ca="1" si="3"/>
        <v>1.9722222222222223</v>
      </c>
      <c r="L94" s="696">
        <f t="shared" ca="1" si="4"/>
        <v>722</v>
      </c>
      <c r="M94" s="696">
        <f t="shared" ca="1" si="5"/>
        <v>24.066666666666666</v>
      </c>
      <c r="N94" s="719">
        <v>44249</v>
      </c>
      <c r="O94" s="742">
        <v>11.7</v>
      </c>
      <c r="P94" s="748" t="s">
        <v>183</v>
      </c>
      <c r="Q94" s="170">
        <v>177</v>
      </c>
      <c r="R94" s="684">
        <v>182</v>
      </c>
      <c r="S94" s="684">
        <v>155</v>
      </c>
      <c r="T94" s="680"/>
      <c r="U94" s="680"/>
      <c r="V94" s="680"/>
      <c r="W94" s="684">
        <v>35</v>
      </c>
      <c r="X94" s="680"/>
      <c r="Y94" s="680"/>
      <c r="Z94" s="680"/>
      <c r="AA94" s="680"/>
      <c r="AB94" s="680"/>
      <c r="AC94" s="684">
        <v>35</v>
      </c>
      <c r="AD94" s="680"/>
      <c r="AE94" s="680"/>
      <c r="AF94" s="680"/>
      <c r="AG94" s="680"/>
      <c r="AH94" s="680"/>
      <c r="AI94" s="684">
        <v>35</v>
      </c>
      <c r="AJ94" s="680"/>
      <c r="AK94" s="680"/>
      <c r="AL94" s="680"/>
      <c r="AM94" s="680"/>
      <c r="AN94" s="680"/>
      <c r="AO94" s="680"/>
      <c r="AP94" s="680"/>
      <c r="AQ94" s="680"/>
      <c r="AR94" s="680"/>
      <c r="AS94" s="680"/>
      <c r="AT94" s="680"/>
      <c r="AU94" s="680"/>
      <c r="AV94" s="680"/>
      <c r="AW94" s="680"/>
      <c r="AX94" s="680"/>
      <c r="AY94" s="680"/>
      <c r="AZ94" s="677"/>
    </row>
    <row r="95" spans="1:52" ht="16" x14ac:dyDescent="0.2">
      <c r="A95" s="677" t="s">
        <v>27</v>
      </c>
      <c r="B95" s="680">
        <v>16</v>
      </c>
      <c r="C95" s="837" t="s">
        <v>311</v>
      </c>
      <c r="D95" s="680" t="s">
        <v>312</v>
      </c>
      <c r="E95" s="680" t="s">
        <v>280</v>
      </c>
      <c r="F95" s="694">
        <v>1190436</v>
      </c>
      <c r="G95" s="684" t="s">
        <v>15</v>
      </c>
      <c r="H95" s="684" t="s">
        <v>55</v>
      </c>
      <c r="I95" s="684" t="s">
        <v>124</v>
      </c>
      <c r="J95" s="717">
        <v>43878</v>
      </c>
      <c r="K95" s="696">
        <f t="shared" ca="1" si="3"/>
        <v>2.0305555555555554</v>
      </c>
      <c r="L95" s="696">
        <f t="shared" ca="1" si="4"/>
        <v>742</v>
      </c>
      <c r="M95" s="696">
        <f t="shared" ca="1" si="5"/>
        <v>24.733333333333334</v>
      </c>
      <c r="N95" s="719">
        <v>44249</v>
      </c>
      <c r="O95" s="742">
        <v>12.37</v>
      </c>
      <c r="P95" s="748" t="s">
        <v>183</v>
      </c>
      <c r="Q95" s="170">
        <v>200</v>
      </c>
      <c r="R95" s="684">
        <v>192</v>
      </c>
      <c r="S95" s="684">
        <v>205</v>
      </c>
      <c r="T95" s="680"/>
      <c r="U95" s="680"/>
      <c r="V95" s="680"/>
      <c r="W95" s="684">
        <v>27</v>
      </c>
      <c r="X95" s="680"/>
      <c r="Y95" s="680"/>
      <c r="Z95" s="680"/>
      <c r="AA95" s="680"/>
      <c r="AB95" s="680"/>
      <c r="AC95" s="684">
        <v>28</v>
      </c>
      <c r="AD95" s="680"/>
      <c r="AE95" s="680"/>
      <c r="AF95" s="680"/>
      <c r="AG95" s="680"/>
      <c r="AH95" s="680"/>
      <c r="AI95" s="684">
        <v>27</v>
      </c>
      <c r="AJ95" s="680"/>
      <c r="AK95" s="680"/>
      <c r="AL95" s="680"/>
      <c r="AM95" s="680"/>
      <c r="AN95" s="680"/>
      <c r="AO95" s="680"/>
      <c r="AP95" s="680"/>
      <c r="AQ95" s="680"/>
      <c r="AR95" s="680"/>
      <c r="AS95" s="680"/>
      <c r="AT95" s="680"/>
      <c r="AU95" s="680"/>
      <c r="AV95" s="680"/>
      <c r="AW95" s="680"/>
      <c r="AX95" s="680"/>
      <c r="AY95" s="680"/>
      <c r="AZ95" s="677"/>
    </row>
    <row r="96" spans="1:52" ht="16" x14ac:dyDescent="0.2">
      <c r="A96" s="677" t="s">
        <v>27</v>
      </c>
      <c r="B96" s="680">
        <v>17</v>
      </c>
      <c r="C96" s="837" t="s">
        <v>313</v>
      </c>
      <c r="D96" s="680" t="s">
        <v>314</v>
      </c>
      <c r="E96" s="680" t="s">
        <v>280</v>
      </c>
      <c r="F96" s="694">
        <v>1190436</v>
      </c>
      <c r="G96" s="684" t="s">
        <v>17</v>
      </c>
      <c r="H96" s="684" t="s">
        <v>55</v>
      </c>
      <c r="I96" s="684" t="s">
        <v>124</v>
      </c>
      <c r="J96" s="717">
        <v>43878</v>
      </c>
      <c r="K96" s="696">
        <f t="shared" ca="1" si="3"/>
        <v>2.0305555555555554</v>
      </c>
      <c r="L96" s="696">
        <f t="shared" ca="1" si="4"/>
        <v>742</v>
      </c>
      <c r="M96" s="696">
        <f t="shared" ca="1" si="5"/>
        <v>24.733333333333334</v>
      </c>
      <c r="N96" s="719">
        <v>44249</v>
      </c>
      <c r="O96" s="742">
        <v>12.37</v>
      </c>
      <c r="P96" s="748" t="s">
        <v>183</v>
      </c>
      <c r="Q96" s="170">
        <v>144</v>
      </c>
      <c r="R96" s="684">
        <v>138</v>
      </c>
      <c r="S96" s="684">
        <v>147</v>
      </c>
      <c r="T96" s="680"/>
      <c r="U96" s="680"/>
      <c r="V96" s="680"/>
      <c r="W96" s="684">
        <v>28</v>
      </c>
      <c r="X96" s="680"/>
      <c r="Y96" s="680"/>
      <c r="Z96" s="680"/>
      <c r="AA96" s="680"/>
      <c r="AB96" s="680"/>
      <c r="AC96" s="684">
        <v>29</v>
      </c>
      <c r="AD96" s="680"/>
      <c r="AE96" s="680"/>
      <c r="AF96" s="680"/>
      <c r="AG96" s="680"/>
      <c r="AH96" s="680"/>
      <c r="AI96" s="794">
        <v>27</v>
      </c>
      <c r="AJ96" s="680"/>
      <c r="AK96" s="680"/>
      <c r="AL96" s="680"/>
      <c r="AM96" s="680"/>
      <c r="AN96" s="680"/>
      <c r="AO96" s="680"/>
      <c r="AP96" s="680"/>
      <c r="AQ96" s="680"/>
      <c r="AR96" s="680"/>
      <c r="AS96" s="680"/>
      <c r="AT96" s="680"/>
      <c r="AU96" s="680"/>
      <c r="AV96" s="680"/>
      <c r="AW96" s="680"/>
      <c r="AX96" s="680"/>
      <c r="AY96" s="680"/>
      <c r="AZ96" s="677"/>
    </row>
    <row r="97" spans="1:52" ht="16" x14ac:dyDescent="0.2">
      <c r="A97" s="677" t="s">
        <v>112</v>
      </c>
      <c r="B97" s="680" t="s">
        <v>112</v>
      </c>
      <c r="C97" s="677" t="s">
        <v>112</v>
      </c>
      <c r="D97" s="680" t="s">
        <v>112</v>
      </c>
      <c r="E97" s="680" t="s">
        <v>112</v>
      </c>
      <c r="F97" s="680" t="s">
        <v>112</v>
      </c>
      <c r="G97" s="680" t="s">
        <v>112</v>
      </c>
      <c r="H97" s="680" t="s">
        <v>112</v>
      </c>
      <c r="I97" s="680" t="s">
        <v>112</v>
      </c>
      <c r="J97" s="680" t="s">
        <v>112</v>
      </c>
      <c r="K97" s="696"/>
      <c r="L97" s="696"/>
      <c r="M97" s="696"/>
      <c r="N97" s="680" t="s">
        <v>112</v>
      </c>
      <c r="O97" s="680" t="s">
        <v>112</v>
      </c>
      <c r="P97" s="680" t="s">
        <v>112</v>
      </c>
      <c r="Q97" s="680" t="s">
        <v>112</v>
      </c>
      <c r="R97" s="680" t="s">
        <v>112</v>
      </c>
      <c r="S97" s="680" t="s">
        <v>112</v>
      </c>
      <c r="T97" s="680" t="s">
        <v>112</v>
      </c>
      <c r="U97" s="680"/>
      <c r="V97" s="680" t="s">
        <v>112</v>
      </c>
      <c r="W97" s="680" t="s">
        <v>112</v>
      </c>
      <c r="X97" s="680" t="s">
        <v>112</v>
      </c>
      <c r="Y97" s="680" t="s">
        <v>112</v>
      </c>
      <c r="Z97" s="680" t="s">
        <v>112</v>
      </c>
      <c r="AA97" s="680" t="s">
        <v>112</v>
      </c>
      <c r="AB97" s="680" t="s">
        <v>112</v>
      </c>
      <c r="AC97" s="680" t="s">
        <v>112</v>
      </c>
      <c r="AD97" s="680" t="s">
        <v>112</v>
      </c>
      <c r="AE97" s="680" t="s">
        <v>112</v>
      </c>
      <c r="AF97" s="680" t="s">
        <v>112</v>
      </c>
      <c r="AG97" s="680" t="s">
        <v>112</v>
      </c>
      <c r="AH97" s="680" t="s">
        <v>112</v>
      </c>
      <c r="AI97" s="680" t="s">
        <v>112</v>
      </c>
      <c r="AJ97" s="680" t="s">
        <v>112</v>
      </c>
      <c r="AK97" s="680" t="s">
        <v>112</v>
      </c>
      <c r="AL97" s="680" t="s">
        <v>112</v>
      </c>
      <c r="AM97" s="680" t="s">
        <v>112</v>
      </c>
      <c r="AN97" s="680" t="s">
        <v>112</v>
      </c>
      <c r="AO97" s="680" t="s">
        <v>112</v>
      </c>
      <c r="AP97" s="680" t="s">
        <v>112</v>
      </c>
      <c r="AQ97" s="680" t="s">
        <v>112</v>
      </c>
      <c r="AR97" s="680" t="s">
        <v>112</v>
      </c>
      <c r="AS97" s="680" t="s">
        <v>112</v>
      </c>
      <c r="AT97" s="680" t="s">
        <v>112</v>
      </c>
      <c r="AU97" s="680" t="s">
        <v>112</v>
      </c>
      <c r="AV97" s="680" t="s">
        <v>112</v>
      </c>
      <c r="AW97" s="680" t="s">
        <v>112</v>
      </c>
      <c r="AX97" s="680" t="s">
        <v>112</v>
      </c>
      <c r="AY97" s="680" t="s">
        <v>112</v>
      </c>
      <c r="AZ97" s="677" t="s">
        <v>112</v>
      </c>
    </row>
    <row r="98" spans="1:52" ht="16" x14ac:dyDescent="0.2">
      <c r="A98" s="677" t="s">
        <v>315</v>
      </c>
      <c r="B98" s="680">
        <v>1</v>
      </c>
      <c r="C98" s="680" t="s">
        <v>316</v>
      </c>
      <c r="D98" s="680" t="s">
        <v>317</v>
      </c>
      <c r="E98" s="684" t="s">
        <v>170</v>
      </c>
      <c r="F98" s="694">
        <v>1275947</v>
      </c>
      <c r="G98" s="694" t="s">
        <v>15</v>
      </c>
      <c r="H98" s="694" t="s">
        <v>54</v>
      </c>
      <c r="I98" s="694" t="s">
        <v>124</v>
      </c>
      <c r="J98" s="717">
        <v>43751</v>
      </c>
      <c r="K98" s="696">
        <f t="shared" ca="1" si="3"/>
        <v>2.375</v>
      </c>
      <c r="L98" s="696">
        <f t="shared" ca="1" si="4"/>
        <v>869</v>
      </c>
      <c r="M98" s="696">
        <f t="shared" ca="1" si="5"/>
        <v>28.966666666666665</v>
      </c>
      <c r="N98" s="719">
        <v>44319</v>
      </c>
      <c r="O98" s="742">
        <v>18.93</v>
      </c>
      <c r="P98" s="748" t="s">
        <v>183</v>
      </c>
      <c r="Q98" s="684">
        <v>172</v>
      </c>
      <c r="R98" s="680">
        <v>168</v>
      </c>
      <c r="S98" s="680"/>
      <c r="T98" s="680"/>
      <c r="U98" s="680"/>
      <c r="V98" s="680"/>
      <c r="W98" s="684">
        <v>24</v>
      </c>
      <c r="X98" s="680"/>
      <c r="Y98" s="680"/>
      <c r="Z98" s="680"/>
      <c r="AA98" s="680"/>
      <c r="AB98" s="680"/>
      <c r="AC98" s="680">
        <v>35</v>
      </c>
      <c r="AD98" s="680"/>
      <c r="AE98" s="680"/>
      <c r="AF98" s="680"/>
      <c r="AG98" s="680"/>
      <c r="AH98" s="680"/>
      <c r="AI98" s="680"/>
      <c r="AJ98" s="680"/>
      <c r="AK98" s="680"/>
      <c r="AL98" s="680"/>
      <c r="AM98" s="680"/>
      <c r="AN98" s="680"/>
      <c r="AO98" s="680"/>
      <c r="AP98" s="680"/>
      <c r="AQ98" s="680"/>
      <c r="AR98" s="680"/>
      <c r="AS98" s="680"/>
      <c r="AT98" s="680"/>
      <c r="AU98" s="680"/>
      <c r="AV98" s="680"/>
      <c r="AW98" s="680"/>
      <c r="AX98" s="680"/>
      <c r="AY98" s="680"/>
      <c r="AZ98" s="677"/>
    </row>
    <row r="99" spans="1:52" ht="16" x14ac:dyDescent="0.2">
      <c r="A99" s="677" t="s">
        <v>315</v>
      </c>
      <c r="B99" s="680">
        <v>2</v>
      </c>
      <c r="C99" s="680" t="s">
        <v>318</v>
      </c>
      <c r="D99" s="680" t="s">
        <v>319</v>
      </c>
      <c r="E99" s="684" t="s">
        <v>170</v>
      </c>
      <c r="F99" s="694">
        <v>1275947</v>
      </c>
      <c r="G99" s="694" t="s">
        <v>15</v>
      </c>
      <c r="H99" s="694" t="s">
        <v>54</v>
      </c>
      <c r="I99" s="694" t="s">
        <v>121</v>
      </c>
      <c r="J99" s="717">
        <v>43751</v>
      </c>
      <c r="K99" s="696">
        <f t="shared" ca="1" si="3"/>
        <v>2.375</v>
      </c>
      <c r="L99" s="696">
        <f t="shared" ca="1" si="4"/>
        <v>869</v>
      </c>
      <c r="M99" s="696">
        <f t="shared" ca="1" si="5"/>
        <v>28.966666666666665</v>
      </c>
      <c r="N99" s="719">
        <v>44319</v>
      </c>
      <c r="O99" s="742">
        <v>18.93</v>
      </c>
      <c r="P99" s="748" t="s">
        <v>183</v>
      </c>
      <c r="Q99" s="684">
        <v>168</v>
      </c>
      <c r="R99" s="680">
        <v>202</v>
      </c>
      <c r="S99" s="680"/>
      <c r="T99" s="680"/>
      <c r="U99" s="680"/>
      <c r="V99" s="680"/>
      <c r="W99" s="684">
        <v>26</v>
      </c>
      <c r="X99" s="680"/>
      <c r="Y99" s="680"/>
      <c r="Z99" s="680"/>
      <c r="AA99" s="680"/>
      <c r="AB99" s="680"/>
      <c r="AC99" s="680">
        <v>42</v>
      </c>
      <c r="AD99" s="680"/>
      <c r="AE99" s="680"/>
      <c r="AF99" s="680"/>
      <c r="AG99" s="680"/>
      <c r="AH99" s="680"/>
      <c r="AI99" s="680"/>
      <c r="AJ99" s="680"/>
      <c r="AK99" s="680"/>
      <c r="AL99" s="680"/>
      <c r="AM99" s="680"/>
      <c r="AN99" s="680"/>
      <c r="AO99" s="680"/>
      <c r="AP99" s="680"/>
      <c r="AQ99" s="680"/>
      <c r="AR99" s="680"/>
      <c r="AS99" s="680"/>
      <c r="AT99" s="680"/>
      <c r="AU99" s="680"/>
      <c r="AV99" s="680"/>
      <c r="AW99" s="680"/>
      <c r="AX99" s="680"/>
      <c r="AY99" s="680"/>
      <c r="AZ99" s="677"/>
    </row>
    <row r="100" spans="1:52" ht="16" x14ac:dyDescent="0.2">
      <c r="A100" s="677" t="s">
        <v>315</v>
      </c>
      <c r="B100" s="680">
        <v>3</v>
      </c>
      <c r="C100" s="680" t="s">
        <v>320</v>
      </c>
      <c r="D100" s="680" t="s">
        <v>321</v>
      </c>
      <c r="E100" s="684" t="s">
        <v>170</v>
      </c>
      <c r="F100" s="694">
        <v>1275947</v>
      </c>
      <c r="G100" s="694" t="s">
        <v>15</v>
      </c>
      <c r="H100" s="694" t="s">
        <v>54</v>
      </c>
      <c r="I100" s="694" t="s">
        <v>111</v>
      </c>
      <c r="J100" s="717">
        <v>43751</v>
      </c>
      <c r="K100" s="696">
        <f t="shared" ca="1" si="3"/>
        <v>2.375</v>
      </c>
      <c r="L100" s="696">
        <f t="shared" ca="1" si="4"/>
        <v>869</v>
      </c>
      <c r="M100" s="696">
        <f t="shared" ca="1" si="5"/>
        <v>28.966666666666665</v>
      </c>
      <c r="N100" s="719">
        <v>44319</v>
      </c>
      <c r="O100" s="742">
        <v>18.93</v>
      </c>
      <c r="P100" s="748" t="s">
        <v>183</v>
      </c>
      <c r="Q100" s="684">
        <v>155</v>
      </c>
      <c r="R100" s="680">
        <v>208</v>
      </c>
      <c r="S100" s="680"/>
      <c r="T100" s="680"/>
      <c r="U100" s="680"/>
      <c r="V100" s="680"/>
      <c r="W100" s="684">
        <v>25</v>
      </c>
      <c r="X100" s="680"/>
      <c r="Y100" s="680"/>
      <c r="Z100" s="680"/>
      <c r="AA100" s="680"/>
      <c r="AB100" s="680"/>
      <c r="AC100" s="680">
        <v>45</v>
      </c>
      <c r="AD100" s="680"/>
      <c r="AE100" s="680"/>
      <c r="AF100" s="680"/>
      <c r="AG100" s="680"/>
      <c r="AH100" s="680"/>
      <c r="AI100" s="680"/>
      <c r="AJ100" s="680"/>
      <c r="AK100" s="680"/>
      <c r="AL100" s="680"/>
      <c r="AM100" s="680"/>
      <c r="AN100" s="680"/>
      <c r="AO100" s="680"/>
      <c r="AP100" s="680"/>
      <c r="AQ100" s="680"/>
      <c r="AR100" s="680"/>
      <c r="AS100" s="680"/>
      <c r="AT100" s="680"/>
      <c r="AU100" s="680"/>
      <c r="AV100" s="680"/>
      <c r="AW100" s="680"/>
      <c r="AX100" s="680"/>
      <c r="AY100" s="680"/>
      <c r="AZ100" s="677"/>
    </row>
    <row r="101" spans="1:52" ht="16" x14ac:dyDescent="0.2">
      <c r="A101" s="677" t="s">
        <v>315</v>
      </c>
      <c r="B101" s="680">
        <v>4</v>
      </c>
      <c r="C101" s="680" t="s">
        <v>322</v>
      </c>
      <c r="D101" s="680" t="s">
        <v>323</v>
      </c>
      <c r="E101" s="684" t="s">
        <v>182</v>
      </c>
      <c r="F101" s="694">
        <v>1275956</v>
      </c>
      <c r="G101" s="694" t="s">
        <v>15</v>
      </c>
      <c r="H101" s="694" t="s">
        <v>54</v>
      </c>
      <c r="I101" s="694" t="s">
        <v>124</v>
      </c>
      <c r="J101" s="717">
        <v>43771</v>
      </c>
      <c r="K101" s="696">
        <f t="shared" ca="1" si="3"/>
        <v>2.3222222222222224</v>
      </c>
      <c r="L101" s="696">
        <f t="shared" ca="1" si="4"/>
        <v>849</v>
      </c>
      <c r="M101" s="696">
        <f t="shared" ca="1" si="5"/>
        <v>28.3</v>
      </c>
      <c r="N101" s="719">
        <v>44319</v>
      </c>
      <c r="O101" s="742">
        <v>18.27</v>
      </c>
      <c r="P101" s="748" t="s">
        <v>183</v>
      </c>
      <c r="Q101" s="684">
        <v>188</v>
      </c>
      <c r="R101" s="680">
        <v>170</v>
      </c>
      <c r="S101" s="680"/>
      <c r="T101" s="680"/>
      <c r="U101" s="680"/>
      <c r="V101" s="680"/>
      <c r="W101" s="684">
        <v>23</v>
      </c>
      <c r="X101" s="680"/>
      <c r="Y101" s="680"/>
      <c r="Z101" s="680"/>
      <c r="AA101" s="680"/>
      <c r="AB101" s="680"/>
      <c r="AC101" s="680">
        <v>28</v>
      </c>
      <c r="AD101" s="680"/>
      <c r="AE101" s="680"/>
      <c r="AF101" s="680"/>
      <c r="AG101" s="680"/>
      <c r="AH101" s="680"/>
      <c r="AI101" s="680"/>
      <c r="AJ101" s="680"/>
      <c r="AK101" s="680"/>
      <c r="AL101" s="680"/>
      <c r="AM101" s="680"/>
      <c r="AN101" s="680"/>
      <c r="AO101" s="680"/>
      <c r="AP101" s="680"/>
      <c r="AQ101" s="680"/>
      <c r="AR101" s="680"/>
      <c r="AS101" s="680"/>
      <c r="AT101" s="680"/>
      <c r="AU101" s="680"/>
      <c r="AV101" s="680"/>
      <c r="AW101" s="680"/>
      <c r="AX101" s="680"/>
      <c r="AY101" s="680"/>
      <c r="AZ101" s="677"/>
    </row>
    <row r="102" spans="1:52" ht="16" x14ac:dyDescent="0.2">
      <c r="A102" s="677" t="s">
        <v>315</v>
      </c>
      <c r="B102" s="680">
        <v>5</v>
      </c>
      <c r="C102" s="680" t="s">
        <v>324</v>
      </c>
      <c r="D102" s="680" t="s">
        <v>325</v>
      </c>
      <c r="E102" s="684" t="s">
        <v>182</v>
      </c>
      <c r="F102" s="694">
        <v>1275956</v>
      </c>
      <c r="G102" s="694" t="s">
        <v>15</v>
      </c>
      <c r="H102" s="694" t="s">
        <v>54</v>
      </c>
      <c r="I102" s="694" t="s">
        <v>121</v>
      </c>
      <c r="J102" s="717">
        <v>43771</v>
      </c>
      <c r="K102" s="696">
        <f t="shared" ca="1" si="3"/>
        <v>2.3222222222222224</v>
      </c>
      <c r="L102" s="696">
        <f t="shared" ca="1" si="4"/>
        <v>849</v>
      </c>
      <c r="M102" s="696">
        <f t="shared" ca="1" si="5"/>
        <v>28.3</v>
      </c>
      <c r="N102" s="719">
        <v>44319</v>
      </c>
      <c r="O102" s="742">
        <v>18.27</v>
      </c>
      <c r="P102" s="748" t="s">
        <v>183</v>
      </c>
      <c r="Q102" s="684">
        <v>210</v>
      </c>
      <c r="R102" s="680">
        <v>180</v>
      </c>
      <c r="S102" s="680"/>
      <c r="T102" s="680"/>
      <c r="U102" s="680"/>
      <c r="V102" s="680"/>
      <c r="W102" s="684">
        <v>31</v>
      </c>
      <c r="X102" s="680"/>
      <c r="Y102" s="680"/>
      <c r="Z102" s="680"/>
      <c r="AA102" s="680"/>
      <c r="AB102" s="680"/>
      <c r="AC102" s="680">
        <v>33</v>
      </c>
      <c r="AD102" s="680"/>
      <c r="AE102" s="680"/>
      <c r="AF102" s="680"/>
      <c r="AG102" s="680"/>
      <c r="AH102" s="680"/>
      <c r="AI102" s="680"/>
      <c r="AJ102" s="680"/>
      <c r="AK102" s="680"/>
      <c r="AL102" s="680"/>
      <c r="AM102" s="680"/>
      <c r="AN102" s="680"/>
      <c r="AO102" s="680"/>
      <c r="AP102" s="680"/>
      <c r="AQ102" s="680"/>
      <c r="AR102" s="680"/>
      <c r="AS102" s="680"/>
      <c r="AT102" s="680"/>
      <c r="AU102" s="680"/>
      <c r="AV102" s="680"/>
      <c r="AW102" s="680"/>
      <c r="AX102" s="680"/>
      <c r="AY102" s="680"/>
      <c r="AZ102" s="677"/>
    </row>
    <row r="103" spans="1:52" ht="16" x14ac:dyDescent="0.2">
      <c r="A103" s="677" t="s">
        <v>315</v>
      </c>
      <c r="B103" s="680">
        <v>6</v>
      </c>
      <c r="C103" s="680" t="s">
        <v>326</v>
      </c>
      <c r="D103" s="680" t="s">
        <v>327</v>
      </c>
      <c r="E103" s="684" t="s">
        <v>182</v>
      </c>
      <c r="F103" s="694">
        <v>1275956</v>
      </c>
      <c r="G103" s="694" t="s">
        <v>15</v>
      </c>
      <c r="H103" s="694" t="s">
        <v>54</v>
      </c>
      <c r="I103" s="694" t="s">
        <v>111</v>
      </c>
      <c r="J103" s="717">
        <v>43771</v>
      </c>
      <c r="K103" s="696">
        <f t="shared" ca="1" si="3"/>
        <v>2.3222222222222224</v>
      </c>
      <c r="L103" s="696">
        <f t="shared" ca="1" si="4"/>
        <v>849</v>
      </c>
      <c r="M103" s="696">
        <f t="shared" ca="1" si="5"/>
        <v>28.3</v>
      </c>
      <c r="N103" s="719">
        <v>44319</v>
      </c>
      <c r="O103" s="742">
        <v>18.27</v>
      </c>
      <c r="P103" s="748" t="s">
        <v>183</v>
      </c>
      <c r="Q103" s="684">
        <v>178</v>
      </c>
      <c r="R103" s="680">
        <v>174</v>
      </c>
      <c r="S103" s="680"/>
      <c r="T103" s="680"/>
      <c r="U103" s="680"/>
      <c r="V103" s="680"/>
      <c r="W103" s="684">
        <v>30</v>
      </c>
      <c r="X103" s="680"/>
      <c r="Y103" s="680"/>
      <c r="Z103" s="680"/>
      <c r="AA103" s="680"/>
      <c r="AB103" s="680"/>
      <c r="AC103" s="680">
        <v>35</v>
      </c>
      <c r="AD103" s="680"/>
      <c r="AE103" s="680"/>
      <c r="AF103" s="680"/>
      <c r="AG103" s="680"/>
      <c r="AH103" s="680"/>
      <c r="AI103" s="680"/>
      <c r="AJ103" s="680"/>
      <c r="AK103" s="680"/>
      <c r="AL103" s="680"/>
      <c r="AM103" s="680"/>
      <c r="AN103" s="680"/>
      <c r="AO103" s="680"/>
      <c r="AP103" s="680"/>
      <c r="AQ103" s="680"/>
      <c r="AR103" s="680"/>
      <c r="AS103" s="680"/>
      <c r="AT103" s="680"/>
      <c r="AU103" s="680"/>
      <c r="AV103" s="680"/>
      <c r="AW103" s="680"/>
      <c r="AX103" s="680"/>
      <c r="AY103" s="680"/>
      <c r="AZ103" s="677"/>
    </row>
    <row r="104" spans="1:52" ht="16" x14ac:dyDescent="0.2">
      <c r="A104" s="677" t="s">
        <v>315</v>
      </c>
      <c r="B104" s="680">
        <v>7</v>
      </c>
      <c r="C104" s="680" t="s">
        <v>328</v>
      </c>
      <c r="D104" s="680" t="s">
        <v>329</v>
      </c>
      <c r="E104" s="684" t="s">
        <v>192</v>
      </c>
      <c r="F104" s="694">
        <v>1275955</v>
      </c>
      <c r="G104" s="694" t="s">
        <v>17</v>
      </c>
      <c r="H104" s="694" t="s">
        <v>54</v>
      </c>
      <c r="I104" s="694" t="s">
        <v>124</v>
      </c>
      <c r="J104" s="717">
        <v>43771</v>
      </c>
      <c r="K104" s="696">
        <f t="shared" ca="1" si="3"/>
        <v>2.3222222222222224</v>
      </c>
      <c r="L104" s="696">
        <f t="shared" ca="1" si="4"/>
        <v>849</v>
      </c>
      <c r="M104" s="696">
        <f t="shared" ca="1" si="5"/>
        <v>28.3</v>
      </c>
      <c r="N104" s="719">
        <v>44319</v>
      </c>
      <c r="O104" s="742">
        <v>18.27</v>
      </c>
      <c r="P104" s="748" t="s">
        <v>183</v>
      </c>
      <c r="Q104" s="684">
        <v>166</v>
      </c>
      <c r="R104" s="680">
        <v>201</v>
      </c>
      <c r="S104" s="680"/>
      <c r="T104" s="680"/>
      <c r="U104" s="680"/>
      <c r="V104" s="680"/>
      <c r="W104" s="684">
        <v>30</v>
      </c>
      <c r="X104" s="680"/>
      <c r="Y104" s="680"/>
      <c r="Z104" s="680"/>
      <c r="AA104" s="680"/>
      <c r="AB104" s="680"/>
      <c r="AC104" s="680">
        <v>27</v>
      </c>
      <c r="AD104" s="680"/>
      <c r="AE104" s="680"/>
      <c r="AF104" s="680"/>
      <c r="AG104" s="680"/>
      <c r="AH104" s="680"/>
      <c r="AI104" s="680"/>
      <c r="AJ104" s="680"/>
      <c r="AK104" s="680"/>
      <c r="AL104" s="680"/>
      <c r="AM104" s="680"/>
      <c r="AN104" s="680"/>
      <c r="AO104" s="680"/>
      <c r="AP104" s="680"/>
      <c r="AQ104" s="680"/>
      <c r="AR104" s="680"/>
      <c r="AS104" s="680"/>
      <c r="AT104" s="680"/>
      <c r="AU104" s="680"/>
      <c r="AV104" s="680"/>
      <c r="AW104" s="680"/>
      <c r="AX104" s="680"/>
      <c r="AY104" s="680"/>
      <c r="AZ104" s="677"/>
    </row>
    <row r="105" spans="1:52" ht="16" x14ac:dyDescent="0.2">
      <c r="A105" s="677" t="s">
        <v>315</v>
      </c>
      <c r="B105" s="680">
        <v>8</v>
      </c>
      <c r="C105" s="680" t="s">
        <v>330</v>
      </c>
      <c r="D105" s="680" t="s">
        <v>331</v>
      </c>
      <c r="E105" s="684" t="s">
        <v>192</v>
      </c>
      <c r="F105" s="694">
        <v>1275955</v>
      </c>
      <c r="G105" s="694" t="s">
        <v>17</v>
      </c>
      <c r="H105" s="694" t="s">
        <v>54</v>
      </c>
      <c r="I105" s="694" t="s">
        <v>121</v>
      </c>
      <c r="J105" s="717">
        <v>43771</v>
      </c>
      <c r="K105" s="696">
        <f t="shared" ca="1" si="3"/>
        <v>2.3222222222222224</v>
      </c>
      <c r="L105" s="696">
        <f t="shared" ca="1" si="4"/>
        <v>849</v>
      </c>
      <c r="M105" s="696">
        <f t="shared" ca="1" si="5"/>
        <v>28.3</v>
      </c>
      <c r="N105" s="719">
        <v>44319</v>
      </c>
      <c r="O105" s="742">
        <v>18.27</v>
      </c>
      <c r="P105" s="748" t="s">
        <v>183</v>
      </c>
      <c r="Q105" s="684">
        <v>183</v>
      </c>
      <c r="R105" s="680">
        <v>184</v>
      </c>
      <c r="S105" s="680"/>
      <c r="T105" s="680"/>
      <c r="U105" s="680"/>
      <c r="V105" s="680"/>
      <c r="W105" s="684">
        <v>29</v>
      </c>
      <c r="X105" s="680"/>
      <c r="Y105" s="680"/>
      <c r="Z105" s="680"/>
      <c r="AA105" s="680"/>
      <c r="AB105" s="680"/>
      <c r="AC105" s="680">
        <v>28</v>
      </c>
      <c r="AD105" s="680"/>
      <c r="AE105" s="680"/>
      <c r="AF105" s="680"/>
      <c r="AG105" s="680"/>
      <c r="AH105" s="680"/>
      <c r="AI105" s="680"/>
      <c r="AJ105" s="680"/>
      <c r="AK105" s="680"/>
      <c r="AL105" s="680"/>
      <c r="AM105" s="680"/>
      <c r="AN105" s="680"/>
      <c r="AO105" s="680"/>
      <c r="AP105" s="680"/>
      <c r="AQ105" s="680"/>
      <c r="AR105" s="680"/>
      <c r="AS105" s="680"/>
      <c r="AT105" s="680"/>
      <c r="AU105" s="680"/>
      <c r="AV105" s="680"/>
      <c r="AW105" s="680"/>
      <c r="AX105" s="680"/>
      <c r="AY105" s="680"/>
      <c r="AZ105" s="677"/>
    </row>
    <row r="106" spans="1:52" ht="16" x14ac:dyDescent="0.2">
      <c r="A106" s="677" t="s">
        <v>315</v>
      </c>
      <c r="B106" s="680">
        <v>9</v>
      </c>
      <c r="C106" s="680" t="s">
        <v>332</v>
      </c>
      <c r="D106" s="680" t="s">
        <v>333</v>
      </c>
      <c r="E106" s="684" t="s">
        <v>192</v>
      </c>
      <c r="F106" s="694">
        <v>1275955</v>
      </c>
      <c r="G106" s="694" t="s">
        <v>17</v>
      </c>
      <c r="H106" s="694" t="s">
        <v>54</v>
      </c>
      <c r="I106" s="694" t="s">
        <v>111</v>
      </c>
      <c r="J106" s="717">
        <v>43771</v>
      </c>
      <c r="K106" s="696">
        <f t="shared" ca="1" si="3"/>
        <v>2.3222222222222224</v>
      </c>
      <c r="L106" s="696">
        <f t="shared" ca="1" si="4"/>
        <v>849</v>
      </c>
      <c r="M106" s="696">
        <f t="shared" ca="1" si="5"/>
        <v>28.3</v>
      </c>
      <c r="N106" s="719">
        <v>44319</v>
      </c>
      <c r="O106" s="742">
        <v>18.27</v>
      </c>
      <c r="P106" s="748" t="s">
        <v>183</v>
      </c>
      <c r="Q106" s="684">
        <v>188</v>
      </c>
      <c r="R106" s="680">
        <v>183</v>
      </c>
      <c r="S106" s="680"/>
      <c r="T106" s="680"/>
      <c r="U106" s="680"/>
      <c r="V106" s="680"/>
      <c r="W106" s="684">
        <v>30</v>
      </c>
      <c r="X106" s="680"/>
      <c r="Y106" s="680"/>
      <c r="Z106" s="680"/>
      <c r="AA106" s="680"/>
      <c r="AB106" s="680"/>
      <c r="AC106" s="680">
        <v>29</v>
      </c>
      <c r="AD106" s="680"/>
      <c r="AE106" s="680"/>
      <c r="AF106" s="680"/>
      <c r="AG106" s="680"/>
      <c r="AH106" s="680"/>
      <c r="AI106" s="680"/>
      <c r="AJ106" s="680"/>
      <c r="AK106" s="680"/>
      <c r="AL106" s="680"/>
      <c r="AM106" s="680"/>
      <c r="AN106" s="680"/>
      <c r="AO106" s="680"/>
      <c r="AP106" s="680"/>
      <c r="AQ106" s="680"/>
      <c r="AR106" s="680"/>
      <c r="AS106" s="680"/>
      <c r="AT106" s="680"/>
      <c r="AU106" s="680"/>
      <c r="AV106" s="680"/>
      <c r="AW106" s="680"/>
      <c r="AX106" s="680"/>
      <c r="AY106" s="680"/>
      <c r="AZ106" s="677"/>
    </row>
    <row r="107" spans="1:52" ht="16" x14ac:dyDescent="0.2">
      <c r="A107" s="677" t="s">
        <v>315</v>
      </c>
      <c r="B107" s="680">
        <v>10</v>
      </c>
      <c r="D107" s="680" t="s">
        <v>334</v>
      </c>
      <c r="E107" s="684" t="s">
        <v>192</v>
      </c>
      <c r="F107" s="695">
        <v>1275955</v>
      </c>
      <c r="G107" s="695" t="s">
        <v>17</v>
      </c>
      <c r="H107" s="695" t="s">
        <v>54</v>
      </c>
      <c r="I107" s="695" t="s">
        <v>118</v>
      </c>
      <c r="J107" s="718">
        <v>43771</v>
      </c>
      <c r="K107" s="696">
        <f t="shared" ca="1" si="3"/>
        <v>2.3222222222222224</v>
      </c>
      <c r="L107" s="696">
        <f t="shared" ca="1" si="4"/>
        <v>849</v>
      </c>
      <c r="M107" s="696">
        <f t="shared" ca="1" si="5"/>
        <v>28.3</v>
      </c>
      <c r="N107" s="736">
        <v>44319</v>
      </c>
      <c r="O107" s="742">
        <v>18.27</v>
      </c>
      <c r="P107" s="751" t="s">
        <v>183</v>
      </c>
      <c r="Q107" s="684">
        <v>209</v>
      </c>
      <c r="R107" s="680"/>
      <c r="S107" s="680"/>
      <c r="T107" s="680"/>
      <c r="U107" s="680"/>
      <c r="V107" s="680"/>
      <c r="W107" s="764">
        <v>26</v>
      </c>
      <c r="X107" s="680"/>
      <c r="Y107" s="680"/>
      <c r="Z107" s="680"/>
      <c r="AA107" s="680"/>
      <c r="AB107" s="680"/>
      <c r="AC107" s="680"/>
      <c r="AD107" s="680"/>
      <c r="AE107" s="680"/>
      <c r="AF107" s="680"/>
      <c r="AG107" s="680"/>
      <c r="AH107" s="680"/>
      <c r="AI107" s="680"/>
      <c r="AJ107" s="680"/>
      <c r="AK107" s="680"/>
      <c r="AL107" s="680"/>
      <c r="AM107" s="680"/>
      <c r="AN107" s="680"/>
      <c r="AO107" s="680"/>
      <c r="AP107" s="680"/>
      <c r="AQ107" s="680"/>
      <c r="AR107" s="680"/>
      <c r="AS107" s="680"/>
      <c r="AT107" s="680"/>
      <c r="AU107" s="680"/>
      <c r="AV107" s="680"/>
      <c r="AW107" s="680"/>
      <c r="AX107" s="680"/>
      <c r="AY107" s="680"/>
      <c r="AZ107" s="677"/>
    </row>
    <row r="108" spans="1:52" ht="16" x14ac:dyDescent="0.2">
      <c r="A108" s="677" t="s">
        <v>315</v>
      </c>
      <c r="B108" s="680">
        <v>11</v>
      </c>
      <c r="C108" s="680" t="s">
        <v>335</v>
      </c>
      <c r="D108" s="680" t="s">
        <v>336</v>
      </c>
      <c r="E108" s="684" t="s">
        <v>192</v>
      </c>
      <c r="F108" s="694">
        <v>1275955</v>
      </c>
      <c r="G108" s="694" t="s">
        <v>17</v>
      </c>
      <c r="H108" s="694" t="s">
        <v>54</v>
      </c>
      <c r="I108" s="694" t="s">
        <v>115</v>
      </c>
      <c r="J108" s="717">
        <v>43771</v>
      </c>
      <c r="K108" s="696">
        <f t="shared" ca="1" si="3"/>
        <v>2.3222222222222224</v>
      </c>
      <c r="L108" s="696">
        <f t="shared" ca="1" si="4"/>
        <v>849</v>
      </c>
      <c r="M108" s="696">
        <f t="shared" ca="1" si="5"/>
        <v>28.3</v>
      </c>
      <c r="N108" s="719">
        <v>44319</v>
      </c>
      <c r="O108" s="742">
        <v>18.27</v>
      </c>
      <c r="P108" s="748" t="s">
        <v>183</v>
      </c>
      <c r="Q108" s="684">
        <v>187</v>
      </c>
      <c r="R108" s="680">
        <v>188</v>
      </c>
      <c r="S108" s="680"/>
      <c r="T108" s="680"/>
      <c r="U108" s="680"/>
      <c r="V108" s="680"/>
      <c r="W108" s="684">
        <v>25</v>
      </c>
      <c r="X108" s="680"/>
      <c r="Y108" s="680"/>
      <c r="Z108" s="680"/>
      <c r="AA108" s="680"/>
      <c r="AB108" s="680"/>
      <c r="AC108" s="680">
        <v>30</v>
      </c>
      <c r="AD108" s="680"/>
      <c r="AE108" s="680"/>
      <c r="AF108" s="680"/>
      <c r="AG108" s="680"/>
      <c r="AH108" s="680"/>
      <c r="AI108" s="680"/>
      <c r="AJ108" s="680"/>
      <c r="AK108" s="680"/>
      <c r="AL108" s="680"/>
      <c r="AM108" s="680"/>
      <c r="AN108" s="680"/>
      <c r="AO108" s="680"/>
      <c r="AP108" s="680"/>
      <c r="AQ108" s="680"/>
      <c r="AR108" s="680"/>
      <c r="AS108" s="680"/>
      <c r="AT108" s="680"/>
      <c r="AU108" s="680"/>
      <c r="AV108" s="680"/>
      <c r="AW108" s="680"/>
      <c r="AX108" s="680"/>
      <c r="AY108" s="680"/>
      <c r="AZ108" s="677"/>
    </row>
    <row r="109" spans="1:52" ht="16" x14ac:dyDescent="0.2">
      <c r="A109" s="677" t="s">
        <v>315</v>
      </c>
      <c r="B109" s="680">
        <v>12</v>
      </c>
      <c r="C109" s="680" t="s">
        <v>337</v>
      </c>
      <c r="D109" s="680" t="s">
        <v>338</v>
      </c>
      <c r="E109" s="684" t="s">
        <v>199</v>
      </c>
      <c r="F109" s="694">
        <v>1253154</v>
      </c>
      <c r="G109" s="694" t="s">
        <v>17</v>
      </c>
      <c r="H109" s="694" t="s">
        <v>54</v>
      </c>
      <c r="I109" s="694" t="s">
        <v>124</v>
      </c>
      <c r="J109" s="717">
        <v>43777</v>
      </c>
      <c r="K109" s="696">
        <f t="shared" ca="1" si="3"/>
        <v>2.3055555555555554</v>
      </c>
      <c r="L109" s="696">
        <f t="shared" ca="1" si="4"/>
        <v>843</v>
      </c>
      <c r="M109" s="696">
        <f t="shared" ca="1" si="5"/>
        <v>28.1</v>
      </c>
      <c r="N109" s="719">
        <v>44319</v>
      </c>
      <c r="O109" s="743">
        <v>18.07</v>
      </c>
      <c r="P109" s="748" t="s">
        <v>183</v>
      </c>
      <c r="Q109" s="684">
        <v>167</v>
      </c>
      <c r="R109" s="680">
        <v>190</v>
      </c>
      <c r="S109" s="680"/>
      <c r="T109" s="680"/>
      <c r="U109" s="680"/>
      <c r="V109" s="680"/>
      <c r="W109" s="684">
        <v>28</v>
      </c>
      <c r="X109" s="680"/>
      <c r="Y109" s="680"/>
      <c r="Z109" s="680"/>
      <c r="AA109" s="680"/>
      <c r="AB109" s="680"/>
      <c r="AC109" s="680">
        <v>32</v>
      </c>
      <c r="AD109" s="680"/>
      <c r="AE109" s="680"/>
      <c r="AF109" s="680"/>
      <c r="AG109" s="680"/>
      <c r="AH109" s="680"/>
      <c r="AI109" s="680"/>
      <c r="AJ109" s="680"/>
      <c r="AK109" s="680"/>
      <c r="AL109" s="680"/>
      <c r="AM109" s="680"/>
      <c r="AN109" s="680"/>
      <c r="AO109" s="680"/>
      <c r="AP109" s="680"/>
      <c r="AQ109" s="680"/>
      <c r="AR109" s="680"/>
      <c r="AS109" s="680"/>
      <c r="AT109" s="680"/>
      <c r="AU109" s="680"/>
      <c r="AV109" s="680"/>
      <c r="AW109" s="680"/>
      <c r="AX109" s="680"/>
      <c r="AY109" s="680"/>
      <c r="AZ109" s="677"/>
    </row>
    <row r="110" spans="1:52" ht="16" x14ac:dyDescent="0.2">
      <c r="A110" s="677" t="s">
        <v>315</v>
      </c>
      <c r="B110" s="680">
        <v>13</v>
      </c>
      <c r="C110" s="680" t="s">
        <v>339</v>
      </c>
      <c r="D110" s="680" t="s">
        <v>340</v>
      </c>
      <c r="E110" s="684" t="s">
        <v>199</v>
      </c>
      <c r="F110" s="694">
        <v>1253154</v>
      </c>
      <c r="G110" s="694" t="s">
        <v>17</v>
      </c>
      <c r="H110" s="694" t="s">
        <v>54</v>
      </c>
      <c r="I110" s="694" t="s">
        <v>121</v>
      </c>
      <c r="J110" s="717">
        <v>43777</v>
      </c>
      <c r="K110" s="696">
        <f t="shared" ca="1" si="3"/>
        <v>2.3055555555555554</v>
      </c>
      <c r="L110" s="696">
        <f t="shared" ca="1" si="4"/>
        <v>843</v>
      </c>
      <c r="M110" s="696">
        <f t="shared" ca="1" si="5"/>
        <v>28.1</v>
      </c>
      <c r="N110" s="719">
        <v>44319</v>
      </c>
      <c r="O110" s="743">
        <v>18.07</v>
      </c>
      <c r="P110" s="748" t="s">
        <v>183</v>
      </c>
      <c r="Q110" s="684">
        <v>198</v>
      </c>
      <c r="R110" s="680">
        <v>191</v>
      </c>
      <c r="S110" s="680"/>
      <c r="T110" s="680"/>
      <c r="U110" s="680"/>
      <c r="V110" s="680"/>
      <c r="W110" s="684">
        <v>27</v>
      </c>
      <c r="X110" s="680"/>
      <c r="Y110" s="680"/>
      <c r="Z110" s="680"/>
      <c r="AA110" s="680"/>
      <c r="AB110" s="680"/>
      <c r="AC110" s="680">
        <v>29</v>
      </c>
      <c r="AD110" s="680"/>
      <c r="AE110" s="680"/>
      <c r="AF110" s="680"/>
      <c r="AG110" s="680"/>
      <c r="AH110" s="680"/>
      <c r="AI110" s="680"/>
      <c r="AJ110" s="680"/>
      <c r="AK110" s="680"/>
      <c r="AL110" s="680"/>
      <c r="AM110" s="680"/>
      <c r="AN110" s="680"/>
      <c r="AO110" s="680"/>
      <c r="AP110" s="680"/>
      <c r="AQ110" s="680"/>
      <c r="AR110" s="680"/>
      <c r="AS110" s="680"/>
      <c r="AT110" s="680"/>
      <c r="AU110" s="680"/>
      <c r="AV110" s="680"/>
      <c r="AW110" s="680"/>
      <c r="AX110" s="680"/>
      <c r="AY110" s="680"/>
      <c r="AZ110" s="677"/>
    </row>
    <row r="111" spans="1:52" ht="16" x14ac:dyDescent="0.2">
      <c r="A111" s="677" t="s">
        <v>315</v>
      </c>
      <c r="B111" s="680">
        <v>14</v>
      </c>
      <c r="C111" s="680" t="s">
        <v>341</v>
      </c>
      <c r="D111" s="680" t="s">
        <v>342</v>
      </c>
      <c r="E111" s="684" t="s">
        <v>199</v>
      </c>
      <c r="F111" s="694">
        <v>1253154</v>
      </c>
      <c r="G111" s="694" t="s">
        <v>17</v>
      </c>
      <c r="H111" s="694" t="s">
        <v>54</v>
      </c>
      <c r="I111" s="694" t="s">
        <v>111</v>
      </c>
      <c r="J111" s="717">
        <v>43777</v>
      </c>
      <c r="K111" s="696">
        <f t="shared" ca="1" si="3"/>
        <v>2.3055555555555554</v>
      </c>
      <c r="L111" s="696">
        <f t="shared" ca="1" si="4"/>
        <v>843</v>
      </c>
      <c r="M111" s="696">
        <f t="shared" ca="1" si="5"/>
        <v>28.1</v>
      </c>
      <c r="N111" s="719">
        <v>44319</v>
      </c>
      <c r="O111" s="743">
        <v>18.07</v>
      </c>
      <c r="P111" s="748" t="s">
        <v>183</v>
      </c>
      <c r="Q111" s="684">
        <v>176</v>
      </c>
      <c r="R111" s="680">
        <v>177</v>
      </c>
      <c r="S111" s="680"/>
      <c r="T111" s="680"/>
      <c r="U111" s="680"/>
      <c r="V111" s="680"/>
      <c r="W111" s="684">
        <v>29</v>
      </c>
      <c r="X111" s="680"/>
      <c r="Y111" s="680"/>
      <c r="Z111" s="680"/>
      <c r="AA111" s="680"/>
      <c r="AB111" s="680"/>
      <c r="AC111" s="680">
        <v>35</v>
      </c>
      <c r="AD111" s="680"/>
      <c r="AE111" s="680"/>
      <c r="AF111" s="680"/>
      <c r="AG111" s="680"/>
      <c r="AH111" s="680"/>
      <c r="AI111" s="680"/>
      <c r="AJ111" s="680"/>
      <c r="AK111" s="680"/>
      <c r="AL111" s="680"/>
      <c r="AM111" s="680"/>
      <c r="AN111" s="680"/>
      <c r="AO111" s="680"/>
      <c r="AP111" s="680"/>
      <c r="AQ111" s="680"/>
      <c r="AR111" s="680"/>
      <c r="AS111" s="680"/>
      <c r="AT111" s="680"/>
      <c r="AU111" s="680"/>
      <c r="AV111" s="680"/>
      <c r="AW111" s="680"/>
      <c r="AX111" s="680"/>
      <c r="AY111" s="680"/>
      <c r="AZ111" s="677"/>
    </row>
    <row r="112" spans="1:52" ht="16" x14ac:dyDescent="0.2">
      <c r="A112" s="677" t="s">
        <v>315</v>
      </c>
      <c r="B112" s="680">
        <v>15</v>
      </c>
      <c r="C112" s="680" t="s">
        <v>343</v>
      </c>
      <c r="D112" s="680" t="s">
        <v>344</v>
      </c>
      <c r="E112" s="684" t="s">
        <v>199</v>
      </c>
      <c r="F112" s="694">
        <v>1253154</v>
      </c>
      <c r="G112" s="694" t="s">
        <v>17</v>
      </c>
      <c r="H112" s="694" t="s">
        <v>54</v>
      </c>
      <c r="I112" s="694" t="s">
        <v>118</v>
      </c>
      <c r="J112" s="717">
        <v>43777</v>
      </c>
      <c r="K112" s="696">
        <f t="shared" ca="1" si="3"/>
        <v>2.3055555555555554</v>
      </c>
      <c r="L112" s="696">
        <f t="shared" ca="1" si="4"/>
        <v>843</v>
      </c>
      <c r="M112" s="696">
        <f t="shared" ca="1" si="5"/>
        <v>28.1</v>
      </c>
      <c r="N112" s="719">
        <v>44319</v>
      </c>
      <c r="O112" s="743">
        <v>18.07</v>
      </c>
      <c r="P112" s="748" t="s">
        <v>183</v>
      </c>
      <c r="Q112" s="684">
        <v>180</v>
      </c>
      <c r="R112" s="680">
        <v>187</v>
      </c>
      <c r="S112" s="680"/>
      <c r="T112" s="680"/>
      <c r="U112" s="680"/>
      <c r="V112" s="680"/>
      <c r="W112" s="684">
        <v>31</v>
      </c>
      <c r="X112" s="680"/>
      <c r="Y112" s="680"/>
      <c r="Z112" s="680"/>
      <c r="AA112" s="680"/>
      <c r="AB112" s="680"/>
      <c r="AC112" s="680">
        <v>29</v>
      </c>
      <c r="AD112" s="680"/>
      <c r="AE112" s="680"/>
      <c r="AF112" s="680"/>
      <c r="AG112" s="680"/>
      <c r="AH112" s="680"/>
      <c r="AI112" s="680"/>
      <c r="AJ112" s="680"/>
      <c r="AK112" s="680"/>
      <c r="AL112" s="680"/>
      <c r="AM112" s="680"/>
      <c r="AN112" s="680"/>
      <c r="AO112" s="680"/>
      <c r="AP112" s="680"/>
      <c r="AQ112" s="680"/>
      <c r="AR112" s="680"/>
      <c r="AS112" s="680"/>
      <c r="AT112" s="680"/>
      <c r="AU112" s="680"/>
      <c r="AV112" s="680"/>
      <c r="AW112" s="680"/>
      <c r="AX112" s="680"/>
      <c r="AY112" s="680"/>
      <c r="AZ112" s="677"/>
    </row>
    <row r="113" spans="1:52" ht="16" x14ac:dyDescent="0.2">
      <c r="A113" s="677" t="s">
        <v>315</v>
      </c>
      <c r="B113" s="680">
        <v>16</v>
      </c>
      <c r="C113" s="680" t="s">
        <v>345</v>
      </c>
      <c r="D113" s="680" t="s">
        <v>346</v>
      </c>
      <c r="E113" s="684" t="s">
        <v>199</v>
      </c>
      <c r="F113" s="694">
        <v>1253154</v>
      </c>
      <c r="G113" s="694" t="s">
        <v>17</v>
      </c>
      <c r="H113" s="694" t="s">
        <v>54</v>
      </c>
      <c r="I113" s="694" t="s">
        <v>115</v>
      </c>
      <c r="J113" s="717">
        <v>43777</v>
      </c>
      <c r="K113" s="696">
        <f t="shared" ca="1" si="3"/>
        <v>2.3055555555555554</v>
      </c>
      <c r="L113" s="696">
        <f t="shared" ca="1" si="4"/>
        <v>843</v>
      </c>
      <c r="M113" s="696">
        <f t="shared" ca="1" si="5"/>
        <v>28.1</v>
      </c>
      <c r="N113" s="719">
        <v>44319</v>
      </c>
      <c r="O113" s="742">
        <v>18.07</v>
      </c>
      <c r="P113" s="748" t="s">
        <v>183</v>
      </c>
      <c r="Q113" s="684">
        <v>168</v>
      </c>
      <c r="R113" s="680">
        <v>201</v>
      </c>
      <c r="S113" s="680"/>
      <c r="T113" s="680"/>
      <c r="U113" s="680"/>
      <c r="V113" s="680"/>
      <c r="W113" s="684">
        <v>27</v>
      </c>
      <c r="X113" s="680"/>
      <c r="Y113" s="680"/>
      <c r="Z113" s="680"/>
      <c r="AA113" s="680"/>
      <c r="AB113" s="680"/>
      <c r="AC113" s="680">
        <v>26</v>
      </c>
      <c r="AD113" s="680"/>
      <c r="AE113" s="680"/>
      <c r="AF113" s="680"/>
      <c r="AG113" s="680"/>
      <c r="AH113" s="680"/>
      <c r="AI113" s="680"/>
      <c r="AJ113" s="680"/>
      <c r="AK113" s="680"/>
      <c r="AL113" s="680"/>
      <c r="AM113" s="680"/>
      <c r="AN113" s="680"/>
      <c r="AO113" s="680"/>
      <c r="AP113" s="680"/>
      <c r="AQ113" s="680"/>
      <c r="AR113" s="680"/>
      <c r="AS113" s="680"/>
      <c r="AT113" s="680"/>
      <c r="AU113" s="680"/>
      <c r="AV113" s="680"/>
      <c r="AW113" s="680"/>
      <c r="AX113" s="680"/>
      <c r="AY113" s="680"/>
      <c r="AZ113" s="677"/>
    </row>
    <row r="114" spans="1:52" ht="16" x14ac:dyDescent="0.2">
      <c r="A114" s="677" t="s">
        <v>315</v>
      </c>
      <c r="B114" s="680">
        <v>17</v>
      </c>
      <c r="C114" s="680" t="s">
        <v>347</v>
      </c>
      <c r="D114" s="680" t="s">
        <v>348</v>
      </c>
      <c r="E114" s="684" t="s">
        <v>211</v>
      </c>
      <c r="F114" s="694">
        <v>1272258</v>
      </c>
      <c r="G114" s="694" t="s">
        <v>17</v>
      </c>
      <c r="H114" s="694" t="s">
        <v>54</v>
      </c>
      <c r="I114" s="694" t="s">
        <v>349</v>
      </c>
      <c r="J114" s="717">
        <v>43654</v>
      </c>
      <c r="K114" s="696">
        <f t="shared" ca="1" si="3"/>
        <v>2.6388888888888888</v>
      </c>
      <c r="L114" s="696">
        <f t="shared" ca="1" si="4"/>
        <v>966</v>
      </c>
      <c r="M114" s="696">
        <f t="shared" ca="1" si="5"/>
        <v>32.200000000000003</v>
      </c>
      <c r="N114" s="719">
        <v>44319</v>
      </c>
      <c r="O114" s="742">
        <v>22.17</v>
      </c>
      <c r="P114" s="748" t="s">
        <v>183</v>
      </c>
      <c r="Q114" s="684">
        <v>191</v>
      </c>
      <c r="R114" s="680">
        <v>196</v>
      </c>
      <c r="S114" s="680"/>
      <c r="T114" s="680"/>
      <c r="U114" s="680"/>
      <c r="V114" s="680"/>
      <c r="W114" s="684">
        <v>26</v>
      </c>
      <c r="X114" s="680"/>
      <c r="Y114" s="680"/>
      <c r="Z114" s="680"/>
      <c r="AA114" s="680"/>
      <c r="AB114" s="680"/>
      <c r="AC114" s="680">
        <v>36</v>
      </c>
      <c r="AD114" s="680"/>
      <c r="AE114" s="680"/>
      <c r="AF114" s="680"/>
      <c r="AG114" s="680"/>
      <c r="AH114" s="680"/>
      <c r="AI114" s="680"/>
      <c r="AJ114" s="680"/>
      <c r="AK114" s="680"/>
      <c r="AL114" s="795" t="s">
        <v>112</v>
      </c>
      <c r="AM114" s="795" t="s">
        <v>112</v>
      </c>
      <c r="AN114" s="795" t="s">
        <v>112</v>
      </c>
      <c r="AO114" s="680"/>
      <c r="AP114" s="680"/>
      <c r="AQ114" s="680"/>
      <c r="AR114" s="680"/>
      <c r="AS114" s="680"/>
      <c r="AT114" s="680"/>
      <c r="AU114" s="680"/>
      <c r="AV114" s="680"/>
      <c r="AW114" s="680"/>
      <c r="AX114" s="680"/>
      <c r="AY114" s="680"/>
      <c r="AZ114" s="677"/>
    </row>
    <row r="115" spans="1:52" ht="16" x14ac:dyDescent="0.2">
      <c r="A115" s="677" t="s">
        <v>315</v>
      </c>
      <c r="B115" s="680">
        <v>18</v>
      </c>
      <c r="C115" s="1" t="s">
        <v>350</v>
      </c>
      <c r="D115" s="680" t="s">
        <v>351</v>
      </c>
      <c r="E115" s="684" t="s">
        <v>219</v>
      </c>
      <c r="F115" s="701">
        <v>1125471</v>
      </c>
      <c r="G115" s="701" t="s">
        <v>15</v>
      </c>
      <c r="H115" s="701" t="s">
        <v>55</v>
      </c>
      <c r="I115" s="701" t="s">
        <v>124</v>
      </c>
      <c r="J115" s="720">
        <v>43963</v>
      </c>
      <c r="K115" s="696">
        <f t="shared" ca="1" si="3"/>
        <v>1.7944444444444445</v>
      </c>
      <c r="L115" s="696">
        <f t="shared" ca="1" si="4"/>
        <v>657</v>
      </c>
      <c r="M115" s="696">
        <f t="shared" ca="1" si="5"/>
        <v>21.9</v>
      </c>
      <c r="N115" s="720">
        <v>44319</v>
      </c>
      <c r="O115" s="742">
        <v>11.87</v>
      </c>
      <c r="P115" s="752" t="s">
        <v>183</v>
      </c>
      <c r="Q115" s="701">
        <v>172</v>
      </c>
      <c r="R115" s="766" t="s">
        <v>177</v>
      </c>
      <c r="S115" s="680"/>
      <c r="T115" s="168">
        <v>136</v>
      </c>
      <c r="U115" s="168"/>
      <c r="V115" s="680"/>
      <c r="W115" s="701">
        <v>22</v>
      </c>
      <c r="X115" s="680"/>
      <c r="Y115" s="680"/>
      <c r="Z115" s="680"/>
      <c r="AA115" s="680"/>
      <c r="AB115" s="680"/>
      <c r="AC115" s="766" t="s">
        <v>177</v>
      </c>
      <c r="AD115" s="680"/>
      <c r="AE115" s="680"/>
      <c r="AF115" s="680"/>
      <c r="AG115" s="680"/>
      <c r="AH115" s="680"/>
      <c r="AI115" s="680"/>
      <c r="AJ115" s="680"/>
      <c r="AK115" s="680"/>
      <c r="AL115" s="684">
        <v>38</v>
      </c>
      <c r="AM115" s="684">
        <v>38</v>
      </c>
      <c r="AN115" s="684">
        <v>39</v>
      </c>
      <c r="AO115" s="168">
        <v>38</v>
      </c>
      <c r="AP115" s="168">
        <v>38</v>
      </c>
      <c r="AQ115" s="168">
        <v>39</v>
      </c>
      <c r="AR115" s="168">
        <v>38</v>
      </c>
      <c r="AS115" s="168">
        <v>38</v>
      </c>
      <c r="AT115" s="680"/>
      <c r="AU115" s="680"/>
      <c r="AV115" s="680"/>
      <c r="AW115" s="680"/>
      <c r="AX115" s="680"/>
      <c r="AY115" s="680"/>
      <c r="AZ115" s="677"/>
    </row>
    <row r="116" spans="1:52" ht="16" x14ac:dyDescent="0.2">
      <c r="A116" s="677" t="s">
        <v>315</v>
      </c>
      <c r="B116" s="680">
        <v>19</v>
      </c>
      <c r="C116" s="1" t="s">
        <v>352</v>
      </c>
      <c r="D116" s="680" t="s">
        <v>353</v>
      </c>
      <c r="E116" s="684" t="s">
        <v>219</v>
      </c>
      <c r="F116" s="684">
        <v>1125471</v>
      </c>
      <c r="G116" s="684" t="s">
        <v>15</v>
      </c>
      <c r="H116" s="684" t="s">
        <v>55</v>
      </c>
      <c r="I116" s="684" t="s">
        <v>121</v>
      </c>
      <c r="J116" s="719">
        <v>43963</v>
      </c>
      <c r="K116" s="696">
        <f t="shared" ca="1" si="3"/>
        <v>1.7944444444444445</v>
      </c>
      <c r="L116" s="696">
        <f t="shared" ca="1" si="4"/>
        <v>657</v>
      </c>
      <c r="M116" s="696">
        <f t="shared" ca="1" si="5"/>
        <v>21.9</v>
      </c>
      <c r="N116" s="719">
        <v>44319</v>
      </c>
      <c r="O116" s="742">
        <v>11.87</v>
      </c>
      <c r="P116" s="752" t="s">
        <v>183</v>
      </c>
      <c r="Q116" s="684">
        <v>201</v>
      </c>
      <c r="R116" s="767" t="s">
        <v>177</v>
      </c>
      <c r="S116" s="680"/>
      <c r="T116" s="168">
        <v>112</v>
      </c>
      <c r="U116" s="168"/>
      <c r="V116" s="680"/>
      <c r="W116" s="684">
        <v>32</v>
      </c>
      <c r="X116" s="680"/>
      <c r="Y116" s="680"/>
      <c r="Z116" s="680"/>
      <c r="AA116" s="680"/>
      <c r="AB116" s="680"/>
      <c r="AC116" s="767" t="s">
        <v>177</v>
      </c>
      <c r="AD116" s="680"/>
      <c r="AE116" s="680"/>
      <c r="AF116" s="680"/>
      <c r="AG116" s="680"/>
      <c r="AH116" s="680"/>
      <c r="AI116" s="680"/>
      <c r="AJ116" s="680"/>
      <c r="AK116" s="680"/>
      <c r="AL116" s="684">
        <v>33</v>
      </c>
      <c r="AM116" s="684">
        <v>33</v>
      </c>
      <c r="AN116" s="684">
        <v>33</v>
      </c>
      <c r="AO116" s="168">
        <v>33</v>
      </c>
      <c r="AP116" s="168">
        <v>33</v>
      </c>
      <c r="AQ116" s="168">
        <v>33</v>
      </c>
      <c r="AR116" s="168">
        <v>33</v>
      </c>
      <c r="AS116" s="168">
        <v>33</v>
      </c>
      <c r="AT116" s="680"/>
      <c r="AU116" s="680"/>
      <c r="AV116" s="680"/>
      <c r="AW116" s="680"/>
      <c r="AX116" s="680"/>
      <c r="AY116" s="680"/>
      <c r="AZ116" s="677"/>
    </row>
    <row r="117" spans="1:52" ht="16" x14ac:dyDescent="0.2">
      <c r="A117" s="677" t="s">
        <v>315</v>
      </c>
      <c r="B117" s="680">
        <v>20</v>
      </c>
      <c r="C117" s="1" t="s">
        <v>354</v>
      </c>
      <c r="D117" s="680" t="s">
        <v>355</v>
      </c>
      <c r="E117" s="684" t="s">
        <v>219</v>
      </c>
      <c r="F117" s="684">
        <v>1125471</v>
      </c>
      <c r="G117" s="684" t="s">
        <v>15</v>
      </c>
      <c r="H117" s="684" t="s">
        <v>55</v>
      </c>
      <c r="I117" s="684" t="s">
        <v>111</v>
      </c>
      <c r="J117" s="719">
        <v>43963</v>
      </c>
      <c r="K117" s="696">
        <f t="shared" ca="1" si="3"/>
        <v>1.7944444444444445</v>
      </c>
      <c r="L117" s="696">
        <f t="shared" ca="1" si="4"/>
        <v>657</v>
      </c>
      <c r="M117" s="696">
        <f t="shared" ca="1" si="5"/>
        <v>21.9</v>
      </c>
      <c r="N117" s="719">
        <v>44319</v>
      </c>
      <c r="O117" s="742">
        <v>11.87</v>
      </c>
      <c r="P117" s="752" t="s">
        <v>183</v>
      </c>
      <c r="Q117" s="684">
        <v>187</v>
      </c>
      <c r="R117" s="767" t="s">
        <v>177</v>
      </c>
      <c r="S117" s="680"/>
      <c r="T117" s="168">
        <v>175</v>
      </c>
      <c r="U117" s="168"/>
      <c r="V117" s="680"/>
      <c r="W117" s="684">
        <v>33</v>
      </c>
      <c r="X117" s="680"/>
      <c r="Y117" s="680"/>
      <c r="Z117" s="680"/>
      <c r="AA117" s="680"/>
      <c r="AB117" s="680"/>
      <c r="AC117" s="767" t="s">
        <v>177</v>
      </c>
      <c r="AD117" s="680"/>
      <c r="AE117" s="680"/>
      <c r="AF117" s="680"/>
      <c r="AG117" s="680"/>
      <c r="AH117" s="680"/>
      <c r="AI117" s="680"/>
      <c r="AJ117" s="680"/>
      <c r="AK117" s="680"/>
      <c r="AL117" s="684">
        <v>36</v>
      </c>
      <c r="AM117" s="684">
        <v>37</v>
      </c>
      <c r="AN117" s="684">
        <v>37</v>
      </c>
      <c r="AO117" s="168">
        <v>36</v>
      </c>
      <c r="AP117" s="168">
        <v>37</v>
      </c>
      <c r="AQ117" s="168">
        <v>37</v>
      </c>
      <c r="AR117" s="168">
        <v>38</v>
      </c>
      <c r="AS117" s="168">
        <v>37</v>
      </c>
      <c r="AT117" s="680"/>
      <c r="AU117" s="680"/>
      <c r="AV117" s="680"/>
      <c r="AW117" s="680"/>
      <c r="AX117" s="680"/>
      <c r="AY117" s="680"/>
      <c r="AZ117" s="677"/>
    </row>
    <row r="118" spans="1:52" ht="16" x14ac:dyDescent="0.2">
      <c r="A118" s="677" t="s">
        <v>315</v>
      </c>
      <c r="B118" s="680">
        <v>21</v>
      </c>
      <c r="C118" s="1" t="s">
        <v>356</v>
      </c>
      <c r="D118" s="680" t="s">
        <v>357</v>
      </c>
      <c r="E118" s="684" t="s">
        <v>229</v>
      </c>
      <c r="F118" s="684">
        <v>1343445</v>
      </c>
      <c r="G118" s="684" t="s">
        <v>17</v>
      </c>
      <c r="H118" s="684" t="s">
        <v>55</v>
      </c>
      <c r="I118" s="684" t="s">
        <v>124</v>
      </c>
      <c r="J118" s="719">
        <v>43963</v>
      </c>
      <c r="K118" s="696">
        <f t="shared" ca="1" si="3"/>
        <v>1.7944444444444445</v>
      </c>
      <c r="L118" s="696">
        <f t="shared" ca="1" si="4"/>
        <v>657</v>
      </c>
      <c r="M118" s="696">
        <f t="shared" ca="1" si="5"/>
        <v>21.9</v>
      </c>
      <c r="N118" s="719">
        <v>44319</v>
      </c>
      <c r="O118" s="742">
        <v>11.87</v>
      </c>
      <c r="P118" s="752" t="s">
        <v>183</v>
      </c>
      <c r="Q118" s="684">
        <v>188</v>
      </c>
      <c r="R118" s="767" t="s">
        <v>177</v>
      </c>
      <c r="S118" s="680"/>
      <c r="T118" s="168">
        <v>167</v>
      </c>
      <c r="U118" s="168"/>
      <c r="V118" s="680"/>
      <c r="W118" s="684">
        <v>26</v>
      </c>
      <c r="X118" s="680"/>
      <c r="Y118" s="680"/>
      <c r="Z118" s="680"/>
      <c r="AA118" s="680"/>
      <c r="AB118" s="680"/>
      <c r="AC118" s="767" t="s">
        <v>177</v>
      </c>
      <c r="AD118" s="680"/>
      <c r="AE118" s="680"/>
      <c r="AF118" s="680"/>
      <c r="AG118" s="680"/>
      <c r="AH118" s="680"/>
      <c r="AI118" s="680"/>
      <c r="AJ118" s="680"/>
      <c r="AK118" s="680"/>
      <c r="AL118" s="684">
        <v>30</v>
      </c>
      <c r="AM118" s="684">
        <v>30</v>
      </c>
      <c r="AN118" s="684">
        <v>30</v>
      </c>
      <c r="AO118" s="168">
        <v>31</v>
      </c>
      <c r="AP118" s="168">
        <v>32</v>
      </c>
      <c r="AQ118" s="168">
        <v>29</v>
      </c>
      <c r="AR118" s="168">
        <v>29</v>
      </c>
      <c r="AS118" s="168">
        <v>29</v>
      </c>
      <c r="AT118" s="680"/>
      <c r="AU118" s="680"/>
      <c r="AV118" s="680"/>
      <c r="AW118" s="680"/>
      <c r="AX118" s="680"/>
      <c r="AY118" s="680"/>
      <c r="AZ118" s="677"/>
    </row>
    <row r="119" spans="1:52" ht="16" x14ac:dyDescent="0.2">
      <c r="A119" s="677" t="s">
        <v>315</v>
      </c>
      <c r="B119" s="680">
        <v>22</v>
      </c>
      <c r="C119" s="1" t="s">
        <v>358</v>
      </c>
      <c r="D119" s="680" t="s">
        <v>359</v>
      </c>
      <c r="E119" s="684" t="s">
        <v>229</v>
      </c>
      <c r="F119" s="684">
        <v>1343445</v>
      </c>
      <c r="G119" s="684" t="s">
        <v>17</v>
      </c>
      <c r="H119" s="684" t="s">
        <v>55</v>
      </c>
      <c r="I119" s="684" t="s">
        <v>121</v>
      </c>
      <c r="J119" s="719">
        <v>43963</v>
      </c>
      <c r="K119" s="696">
        <f t="shared" ca="1" si="3"/>
        <v>1.7944444444444445</v>
      </c>
      <c r="L119" s="696">
        <f t="shared" ca="1" si="4"/>
        <v>657</v>
      </c>
      <c r="M119" s="696">
        <f t="shared" ca="1" si="5"/>
        <v>21.9</v>
      </c>
      <c r="N119" s="719">
        <v>44319</v>
      </c>
      <c r="O119" s="742">
        <v>11.87</v>
      </c>
      <c r="P119" s="753" t="s">
        <v>183</v>
      </c>
      <c r="Q119" s="684">
        <v>192</v>
      </c>
      <c r="R119" s="767" t="s">
        <v>177</v>
      </c>
      <c r="S119" s="680"/>
      <c r="T119" s="168">
        <v>120</v>
      </c>
      <c r="U119" s="168"/>
      <c r="V119" s="680"/>
      <c r="W119" s="684">
        <v>25</v>
      </c>
      <c r="X119" s="680"/>
      <c r="Y119" s="680"/>
      <c r="Z119" s="680"/>
      <c r="AA119" s="680"/>
      <c r="AB119" s="680"/>
      <c r="AC119" s="767" t="s">
        <v>177</v>
      </c>
      <c r="AD119" s="680"/>
      <c r="AE119" s="680"/>
      <c r="AF119" s="680"/>
      <c r="AG119" s="680"/>
      <c r="AH119" s="680"/>
      <c r="AI119" s="680"/>
      <c r="AJ119" s="680"/>
      <c r="AK119" s="680"/>
      <c r="AL119" s="684">
        <v>25</v>
      </c>
      <c r="AM119" s="684">
        <v>26</v>
      </c>
      <c r="AN119" s="684">
        <v>26</v>
      </c>
      <c r="AO119" s="168">
        <v>25</v>
      </c>
      <c r="AP119" s="168">
        <v>27</v>
      </c>
      <c r="AQ119" s="168">
        <v>25</v>
      </c>
      <c r="AR119" s="168">
        <v>26</v>
      </c>
      <c r="AS119" s="168">
        <v>25</v>
      </c>
      <c r="AT119" s="680"/>
      <c r="AU119" s="680"/>
      <c r="AV119" s="680"/>
      <c r="AW119" s="680"/>
      <c r="AX119" s="680"/>
      <c r="AY119" s="680"/>
      <c r="AZ119" s="677"/>
    </row>
    <row r="120" spans="1:52" ht="16" x14ac:dyDescent="0.2">
      <c r="A120" s="677" t="s">
        <v>112</v>
      </c>
      <c r="B120" s="680" t="s">
        <v>112</v>
      </c>
      <c r="C120" s="677" t="s">
        <v>112</v>
      </c>
      <c r="D120" s="680" t="s">
        <v>112</v>
      </c>
      <c r="E120" s="680" t="s">
        <v>112</v>
      </c>
      <c r="F120" s="680" t="s">
        <v>112</v>
      </c>
      <c r="G120" s="680" t="s">
        <v>112</v>
      </c>
      <c r="H120" s="680" t="s">
        <v>112</v>
      </c>
      <c r="I120" s="680" t="s">
        <v>112</v>
      </c>
      <c r="J120" s="680" t="s">
        <v>112</v>
      </c>
      <c r="K120" s="696"/>
      <c r="L120" s="696"/>
      <c r="M120" s="696"/>
      <c r="N120" s="680" t="s">
        <v>112</v>
      </c>
      <c r="O120" s="680" t="s">
        <v>112</v>
      </c>
      <c r="P120" s="680" t="s">
        <v>112</v>
      </c>
      <c r="Q120" s="680" t="s">
        <v>112</v>
      </c>
      <c r="R120" s="680" t="s">
        <v>112</v>
      </c>
      <c r="S120" s="680" t="s">
        <v>112</v>
      </c>
      <c r="T120" s="680" t="s">
        <v>112</v>
      </c>
      <c r="U120" s="680"/>
      <c r="V120" s="680" t="s">
        <v>112</v>
      </c>
      <c r="W120" s="680" t="s">
        <v>112</v>
      </c>
      <c r="X120" s="680" t="s">
        <v>112</v>
      </c>
      <c r="Y120" s="680" t="s">
        <v>112</v>
      </c>
      <c r="Z120" s="680" t="s">
        <v>112</v>
      </c>
      <c r="AA120" s="680" t="s">
        <v>112</v>
      </c>
      <c r="AB120" s="680" t="s">
        <v>112</v>
      </c>
      <c r="AC120" s="680" t="s">
        <v>112</v>
      </c>
      <c r="AD120" s="680" t="s">
        <v>112</v>
      </c>
      <c r="AE120" s="680" t="s">
        <v>112</v>
      </c>
      <c r="AF120" s="680" t="s">
        <v>112</v>
      </c>
      <c r="AG120" s="680" t="s">
        <v>112</v>
      </c>
      <c r="AH120" s="680" t="s">
        <v>112</v>
      </c>
      <c r="AI120" s="680" t="s">
        <v>112</v>
      </c>
      <c r="AJ120" s="680" t="s">
        <v>112</v>
      </c>
      <c r="AK120" s="680" t="s">
        <v>112</v>
      </c>
      <c r="AL120" s="680" t="s">
        <v>112</v>
      </c>
      <c r="AM120" s="680" t="s">
        <v>112</v>
      </c>
      <c r="AN120" s="680" t="s">
        <v>112</v>
      </c>
      <c r="AO120" s="680" t="s">
        <v>112</v>
      </c>
      <c r="AP120" s="680" t="s">
        <v>112</v>
      </c>
      <c r="AQ120" s="680" t="s">
        <v>112</v>
      </c>
      <c r="AR120" s="680" t="s">
        <v>112</v>
      </c>
      <c r="AS120" s="680" t="s">
        <v>112</v>
      </c>
      <c r="AT120" s="680" t="s">
        <v>112</v>
      </c>
      <c r="AU120" s="680" t="s">
        <v>112</v>
      </c>
      <c r="AV120" s="680" t="s">
        <v>112</v>
      </c>
      <c r="AW120" s="680" t="s">
        <v>112</v>
      </c>
      <c r="AX120" s="680" t="s">
        <v>112</v>
      </c>
      <c r="AY120" s="680" t="s">
        <v>112</v>
      </c>
      <c r="AZ120" s="677" t="s">
        <v>112</v>
      </c>
    </row>
    <row r="121" spans="1:52" ht="16" x14ac:dyDescent="0.2">
      <c r="A121" s="677" t="s">
        <v>33</v>
      </c>
      <c r="B121" s="680">
        <v>1</v>
      </c>
      <c r="C121" s="849" t="s">
        <v>360</v>
      </c>
      <c r="D121" s="680" t="s">
        <v>361</v>
      </c>
      <c r="E121" s="684" t="s">
        <v>362</v>
      </c>
      <c r="F121" s="694">
        <v>1336217</v>
      </c>
      <c r="G121" s="694" t="s">
        <v>17</v>
      </c>
      <c r="H121" s="694" t="s">
        <v>48</v>
      </c>
      <c r="I121" s="694" t="s">
        <v>124</v>
      </c>
      <c r="J121" s="717">
        <v>44011</v>
      </c>
      <c r="K121" s="696">
        <f t="shared" ca="1" si="3"/>
        <v>1.663888888888889</v>
      </c>
      <c r="L121" s="696">
        <f t="shared" ca="1" si="4"/>
        <v>609</v>
      </c>
      <c r="M121" s="696">
        <f t="shared" ca="1" si="5"/>
        <v>20.3</v>
      </c>
      <c r="N121" s="717">
        <v>44361</v>
      </c>
      <c r="O121" s="742">
        <v>11.67</v>
      </c>
      <c r="P121" s="745" t="s">
        <v>14</v>
      </c>
      <c r="Q121" s="815">
        <v>191</v>
      </c>
      <c r="R121" s="680"/>
      <c r="S121" s="680"/>
      <c r="T121" s="680"/>
      <c r="U121" s="488">
        <v>180</v>
      </c>
      <c r="V121" s="680"/>
      <c r="W121" s="796">
        <v>22</v>
      </c>
      <c r="X121" s="797">
        <v>24</v>
      </c>
      <c r="Y121" s="797">
        <v>24</v>
      </c>
      <c r="Z121" s="797">
        <v>26</v>
      </c>
      <c r="AA121" s="797">
        <v>27</v>
      </c>
      <c r="AB121" s="797">
        <v>27</v>
      </c>
      <c r="AC121" s="797">
        <v>29</v>
      </c>
      <c r="AD121" s="797">
        <v>29</v>
      </c>
      <c r="AE121" s="797">
        <v>30</v>
      </c>
      <c r="AF121" s="797">
        <v>31</v>
      </c>
      <c r="AG121" s="797">
        <v>32</v>
      </c>
      <c r="AH121" s="797">
        <v>33</v>
      </c>
      <c r="AI121" s="797">
        <v>33</v>
      </c>
      <c r="AJ121" s="797">
        <v>35</v>
      </c>
      <c r="AK121" s="797">
        <v>35</v>
      </c>
      <c r="AL121" s="797">
        <v>36</v>
      </c>
      <c r="AM121" s="797">
        <v>34</v>
      </c>
      <c r="AN121" s="797">
        <v>34</v>
      </c>
      <c r="AO121" s="680"/>
      <c r="AP121" s="680"/>
      <c r="AQ121" s="796">
        <v>36</v>
      </c>
      <c r="AR121" s="797">
        <v>35</v>
      </c>
      <c r="AS121" s="797">
        <v>36</v>
      </c>
      <c r="AT121" s="797">
        <v>35</v>
      </c>
      <c r="AU121" s="811">
        <v>36</v>
      </c>
      <c r="AV121" s="811">
        <v>36</v>
      </c>
      <c r="AW121" s="811">
        <v>36</v>
      </c>
      <c r="AX121" s="811">
        <v>36</v>
      </c>
      <c r="AY121" s="811">
        <v>37</v>
      </c>
      <c r="AZ121" s="677"/>
    </row>
    <row r="122" spans="1:52" ht="16" x14ac:dyDescent="0.2">
      <c r="A122" s="677" t="s">
        <v>33</v>
      </c>
      <c r="B122" s="680">
        <v>2</v>
      </c>
      <c r="C122" s="848" t="s">
        <v>363</v>
      </c>
      <c r="D122" s="680" t="s">
        <v>364</v>
      </c>
      <c r="E122" s="684" t="s">
        <v>362</v>
      </c>
      <c r="F122" s="694">
        <v>1336217</v>
      </c>
      <c r="G122" s="694" t="s">
        <v>17</v>
      </c>
      <c r="H122" s="694" t="s">
        <v>48</v>
      </c>
      <c r="I122" s="694" t="s">
        <v>121</v>
      </c>
      <c r="J122" s="717">
        <v>44011</v>
      </c>
      <c r="K122" s="696">
        <f t="shared" ca="1" si="3"/>
        <v>1.663888888888889</v>
      </c>
      <c r="L122" s="696">
        <f t="shared" ca="1" si="4"/>
        <v>609</v>
      </c>
      <c r="M122" s="696">
        <f t="shared" ca="1" si="5"/>
        <v>20.3</v>
      </c>
      <c r="N122" s="717">
        <v>44361</v>
      </c>
      <c r="O122" s="742">
        <v>11.67</v>
      </c>
      <c r="P122" s="745" t="s">
        <v>14</v>
      </c>
      <c r="Q122" s="816">
        <v>163</v>
      </c>
      <c r="R122" s="680"/>
      <c r="S122" s="680"/>
      <c r="T122" s="680"/>
      <c r="U122" s="488">
        <v>227</v>
      </c>
      <c r="V122" s="680"/>
      <c r="W122" s="798">
        <v>23</v>
      </c>
      <c r="X122" s="799">
        <v>23</v>
      </c>
      <c r="Y122" s="799">
        <v>24</v>
      </c>
      <c r="Z122" s="799">
        <v>25</v>
      </c>
      <c r="AA122" s="799">
        <v>25</v>
      </c>
      <c r="AB122" s="799">
        <v>26</v>
      </c>
      <c r="AC122" s="799">
        <v>26</v>
      </c>
      <c r="AD122" s="799">
        <v>26</v>
      </c>
      <c r="AE122" s="799">
        <v>36</v>
      </c>
      <c r="AF122" s="799">
        <v>36</v>
      </c>
      <c r="AG122" s="799">
        <v>36</v>
      </c>
      <c r="AH122" s="799">
        <v>35</v>
      </c>
      <c r="AI122" s="799">
        <v>35</v>
      </c>
      <c r="AJ122" s="799">
        <v>35</v>
      </c>
      <c r="AK122" s="799">
        <v>35</v>
      </c>
      <c r="AL122" s="799">
        <v>35</v>
      </c>
      <c r="AM122" s="799">
        <v>35</v>
      </c>
      <c r="AN122" s="799">
        <v>35</v>
      </c>
      <c r="AO122" s="680"/>
      <c r="AP122" s="680"/>
      <c r="AQ122" s="798">
        <v>38</v>
      </c>
      <c r="AR122" s="799">
        <v>36</v>
      </c>
      <c r="AS122" s="799">
        <v>38</v>
      </c>
      <c r="AT122" s="799">
        <v>38</v>
      </c>
      <c r="AU122" s="811">
        <v>39</v>
      </c>
      <c r="AV122" s="811">
        <v>40</v>
      </c>
      <c r="AW122" s="811">
        <v>40</v>
      </c>
      <c r="AX122" s="811">
        <v>40</v>
      </c>
      <c r="AY122" s="811">
        <v>42</v>
      </c>
      <c r="AZ122" s="677"/>
    </row>
    <row r="123" spans="1:52" ht="16" x14ac:dyDescent="0.2">
      <c r="A123" s="677" t="s">
        <v>33</v>
      </c>
      <c r="B123" s="680">
        <v>3</v>
      </c>
      <c r="C123" s="848" t="s">
        <v>365</v>
      </c>
      <c r="D123" s="680" t="s">
        <v>366</v>
      </c>
      <c r="E123" s="684" t="s">
        <v>362</v>
      </c>
      <c r="F123" s="694">
        <v>1336217</v>
      </c>
      <c r="G123" s="694" t="s">
        <v>17</v>
      </c>
      <c r="H123" s="694" t="s">
        <v>48</v>
      </c>
      <c r="I123" s="694" t="s">
        <v>111</v>
      </c>
      <c r="J123" s="717">
        <v>44011</v>
      </c>
      <c r="K123" s="696">
        <f t="shared" ca="1" si="3"/>
        <v>1.663888888888889</v>
      </c>
      <c r="L123" s="696">
        <f t="shared" ca="1" si="4"/>
        <v>609</v>
      </c>
      <c r="M123" s="696">
        <f t="shared" ca="1" si="5"/>
        <v>20.3</v>
      </c>
      <c r="N123" s="717">
        <v>44361</v>
      </c>
      <c r="O123" s="742">
        <v>11.67</v>
      </c>
      <c r="P123" s="745" t="s">
        <v>14</v>
      </c>
      <c r="Q123" s="816">
        <v>169</v>
      </c>
      <c r="R123" s="680"/>
      <c r="S123" s="680"/>
      <c r="T123" s="680"/>
      <c r="U123" s="488">
        <v>201</v>
      </c>
      <c r="V123" s="680"/>
      <c r="W123" s="798">
        <v>22</v>
      </c>
      <c r="X123" s="799">
        <v>23</v>
      </c>
      <c r="Y123" s="799">
        <v>24</v>
      </c>
      <c r="Z123" s="799">
        <v>24</v>
      </c>
      <c r="AA123" s="799">
        <v>24</v>
      </c>
      <c r="AB123" s="799">
        <v>25</v>
      </c>
      <c r="AC123" s="799">
        <v>25</v>
      </c>
      <c r="AD123" s="799">
        <v>26</v>
      </c>
      <c r="AE123" s="799">
        <v>27</v>
      </c>
      <c r="AF123" s="799">
        <v>28</v>
      </c>
      <c r="AG123" s="799">
        <v>29</v>
      </c>
      <c r="AH123" s="799">
        <v>29</v>
      </c>
      <c r="AI123" s="799">
        <v>30</v>
      </c>
      <c r="AJ123" s="799">
        <v>30</v>
      </c>
      <c r="AK123" s="799">
        <v>30</v>
      </c>
      <c r="AL123" s="799">
        <v>31</v>
      </c>
      <c r="AM123" s="799">
        <v>30</v>
      </c>
      <c r="AN123" s="799">
        <v>30</v>
      </c>
      <c r="AO123" s="680"/>
      <c r="AP123" s="680"/>
      <c r="AQ123" s="798">
        <v>33</v>
      </c>
      <c r="AR123" s="799">
        <v>30</v>
      </c>
      <c r="AS123" s="799">
        <v>32</v>
      </c>
      <c r="AT123" s="799">
        <v>34</v>
      </c>
      <c r="AU123" s="811">
        <v>33</v>
      </c>
      <c r="AV123" s="811">
        <v>33</v>
      </c>
      <c r="AW123" s="811">
        <v>34</v>
      </c>
      <c r="AX123" s="811">
        <v>33</v>
      </c>
      <c r="AY123" s="811">
        <v>34</v>
      </c>
      <c r="AZ123" s="677"/>
    </row>
    <row r="124" spans="1:52" ht="16" x14ac:dyDescent="0.2">
      <c r="A124" s="677" t="s">
        <v>33</v>
      </c>
      <c r="B124" s="680">
        <v>4</v>
      </c>
      <c r="C124" s="848" t="s">
        <v>367</v>
      </c>
      <c r="D124" s="680" t="s">
        <v>368</v>
      </c>
      <c r="E124" s="684" t="s">
        <v>362</v>
      </c>
      <c r="F124" s="694">
        <v>1336217</v>
      </c>
      <c r="G124" s="694" t="s">
        <v>17</v>
      </c>
      <c r="H124" s="694" t="s">
        <v>48</v>
      </c>
      <c r="I124" s="694" t="s">
        <v>118</v>
      </c>
      <c r="J124" s="717">
        <v>44011</v>
      </c>
      <c r="K124" s="696">
        <f t="shared" ca="1" si="3"/>
        <v>1.663888888888889</v>
      </c>
      <c r="L124" s="696">
        <f t="shared" ca="1" si="4"/>
        <v>609</v>
      </c>
      <c r="M124" s="696">
        <f t="shared" ca="1" si="5"/>
        <v>20.3</v>
      </c>
      <c r="N124" s="717">
        <v>44361</v>
      </c>
      <c r="O124" s="742">
        <v>11.67</v>
      </c>
      <c r="P124" s="745" t="s">
        <v>14</v>
      </c>
      <c r="Q124" s="816">
        <v>187</v>
      </c>
      <c r="R124" s="680"/>
      <c r="S124" s="680"/>
      <c r="T124" s="680"/>
      <c r="U124" s="488">
        <v>185</v>
      </c>
      <c r="V124" s="680"/>
      <c r="W124" s="798">
        <v>20</v>
      </c>
      <c r="X124" s="799">
        <v>21</v>
      </c>
      <c r="Y124" s="799">
        <v>22</v>
      </c>
      <c r="Z124" s="799">
        <v>22</v>
      </c>
      <c r="AA124" s="799">
        <v>24</v>
      </c>
      <c r="AB124" s="799">
        <v>25</v>
      </c>
      <c r="AC124" s="799">
        <v>25</v>
      </c>
      <c r="AD124" s="799">
        <v>27</v>
      </c>
      <c r="AE124" s="799">
        <v>27</v>
      </c>
      <c r="AF124" s="799">
        <v>27</v>
      </c>
      <c r="AG124" s="799">
        <v>27</v>
      </c>
      <c r="AH124" s="799">
        <v>26</v>
      </c>
      <c r="AI124" s="799">
        <v>26</v>
      </c>
      <c r="AJ124" s="799">
        <v>25</v>
      </c>
      <c r="AK124" s="799">
        <v>25</v>
      </c>
      <c r="AL124" s="799">
        <v>25</v>
      </c>
      <c r="AM124" s="799">
        <v>25</v>
      </c>
      <c r="AN124" s="799">
        <v>26</v>
      </c>
      <c r="AO124" s="680"/>
      <c r="AP124" s="680"/>
      <c r="AQ124" s="798">
        <v>27</v>
      </c>
      <c r="AR124" s="799">
        <v>25</v>
      </c>
      <c r="AS124" s="799">
        <v>27</v>
      </c>
      <c r="AT124" s="799">
        <v>27</v>
      </c>
      <c r="AU124" s="811">
        <v>27</v>
      </c>
      <c r="AV124" s="811">
        <v>27</v>
      </c>
      <c r="AW124" s="811">
        <v>27</v>
      </c>
      <c r="AX124" s="811">
        <v>27</v>
      </c>
      <c r="AY124" s="811">
        <v>28</v>
      </c>
      <c r="AZ124" s="677"/>
    </row>
    <row r="125" spans="1:52" ht="16" x14ac:dyDescent="0.2">
      <c r="A125" s="677" t="s">
        <v>33</v>
      </c>
      <c r="B125" s="680">
        <v>5</v>
      </c>
      <c r="C125" s="848" t="s">
        <v>369</v>
      </c>
      <c r="D125" s="680" t="s">
        <v>370</v>
      </c>
      <c r="E125" s="684" t="s">
        <v>362</v>
      </c>
      <c r="F125" s="694">
        <v>1336217</v>
      </c>
      <c r="G125" s="694" t="s">
        <v>17</v>
      </c>
      <c r="H125" s="694" t="s">
        <v>48</v>
      </c>
      <c r="I125" s="694" t="s">
        <v>115</v>
      </c>
      <c r="J125" s="717">
        <v>44011</v>
      </c>
      <c r="K125" s="696">
        <f t="shared" ca="1" si="3"/>
        <v>1.663888888888889</v>
      </c>
      <c r="L125" s="696">
        <f t="shared" ca="1" si="4"/>
        <v>609</v>
      </c>
      <c r="M125" s="696">
        <f t="shared" ca="1" si="5"/>
        <v>20.3</v>
      </c>
      <c r="N125" s="717">
        <v>44361</v>
      </c>
      <c r="O125" s="742">
        <v>11.67</v>
      </c>
      <c r="P125" s="745" t="s">
        <v>14</v>
      </c>
      <c r="Q125" s="816">
        <v>234</v>
      </c>
      <c r="R125" s="680"/>
      <c r="S125" s="680"/>
      <c r="T125" s="680"/>
      <c r="U125" s="488">
        <v>204</v>
      </c>
      <c r="V125" s="680"/>
      <c r="W125" s="798">
        <v>23</v>
      </c>
      <c r="X125" s="799">
        <v>24</v>
      </c>
      <c r="Y125" s="799">
        <v>24</v>
      </c>
      <c r="Z125" s="799">
        <v>25</v>
      </c>
      <c r="AA125" s="799">
        <v>25</v>
      </c>
      <c r="AB125" s="799">
        <v>25</v>
      </c>
      <c r="AC125" s="799">
        <v>25</v>
      </c>
      <c r="AD125" s="799">
        <v>26</v>
      </c>
      <c r="AE125" s="799">
        <v>26</v>
      </c>
      <c r="AF125" s="799">
        <v>26</v>
      </c>
      <c r="AG125" s="799">
        <v>26</v>
      </c>
      <c r="AH125" s="799">
        <v>27</v>
      </c>
      <c r="AI125" s="799">
        <v>27</v>
      </c>
      <c r="AJ125" s="799">
        <v>28</v>
      </c>
      <c r="AK125" s="799">
        <v>29</v>
      </c>
      <c r="AL125" s="799">
        <v>29</v>
      </c>
      <c r="AM125" s="799">
        <v>28</v>
      </c>
      <c r="AN125" s="799">
        <v>28</v>
      </c>
      <c r="AO125" s="680"/>
      <c r="AP125" s="680"/>
      <c r="AQ125" s="798">
        <v>28</v>
      </c>
      <c r="AR125" s="799">
        <v>27</v>
      </c>
      <c r="AS125" s="799">
        <v>28</v>
      </c>
      <c r="AT125" s="799">
        <v>30</v>
      </c>
      <c r="AU125" s="811">
        <v>29</v>
      </c>
      <c r="AV125" s="811">
        <v>30</v>
      </c>
      <c r="AW125" s="811">
        <v>31</v>
      </c>
      <c r="AX125" s="811">
        <v>29</v>
      </c>
      <c r="AY125" s="811">
        <v>29</v>
      </c>
      <c r="AZ125" s="677"/>
    </row>
    <row r="126" spans="1:52" ht="16" x14ac:dyDescent="0.2">
      <c r="A126" s="677" t="s">
        <v>33</v>
      </c>
      <c r="B126" s="680">
        <v>6</v>
      </c>
      <c r="C126" s="848" t="s">
        <v>371</v>
      </c>
      <c r="D126" s="680" t="s">
        <v>372</v>
      </c>
      <c r="E126" s="684" t="s">
        <v>373</v>
      </c>
      <c r="F126" s="694">
        <v>1334231</v>
      </c>
      <c r="G126" s="694" t="s">
        <v>15</v>
      </c>
      <c r="H126" s="694" t="s">
        <v>48</v>
      </c>
      <c r="I126" s="694" t="s">
        <v>124</v>
      </c>
      <c r="J126" s="717">
        <v>44011</v>
      </c>
      <c r="K126" s="696">
        <f t="shared" ca="1" si="3"/>
        <v>1.663888888888889</v>
      </c>
      <c r="L126" s="696">
        <f t="shared" ca="1" si="4"/>
        <v>609</v>
      </c>
      <c r="M126" s="696">
        <f t="shared" ca="1" si="5"/>
        <v>20.3</v>
      </c>
      <c r="N126" s="717">
        <v>44361</v>
      </c>
      <c r="O126" s="742">
        <v>11.67</v>
      </c>
      <c r="P126" s="745" t="s">
        <v>14</v>
      </c>
      <c r="Q126" s="816">
        <v>200</v>
      </c>
      <c r="R126" s="680"/>
      <c r="S126" s="680"/>
      <c r="T126" s="680"/>
      <c r="U126" s="488">
        <v>172</v>
      </c>
      <c r="V126" s="680"/>
      <c r="W126" s="798">
        <v>29</v>
      </c>
      <c r="X126" s="799">
        <v>29</v>
      </c>
      <c r="Y126" s="799">
        <v>30</v>
      </c>
      <c r="Z126" s="799">
        <v>30</v>
      </c>
      <c r="AA126" s="799">
        <v>31</v>
      </c>
      <c r="AB126" s="799">
        <v>31</v>
      </c>
      <c r="AC126" s="799">
        <v>32</v>
      </c>
      <c r="AD126" s="799">
        <v>32</v>
      </c>
      <c r="AE126" s="799">
        <v>33</v>
      </c>
      <c r="AF126" s="799">
        <v>34</v>
      </c>
      <c r="AG126" s="799">
        <v>34</v>
      </c>
      <c r="AH126" s="799">
        <v>34</v>
      </c>
      <c r="AI126" s="799">
        <v>35</v>
      </c>
      <c r="AJ126" s="799">
        <v>35</v>
      </c>
      <c r="AK126" s="799">
        <v>36</v>
      </c>
      <c r="AL126" s="799">
        <v>35</v>
      </c>
      <c r="AM126" s="799">
        <v>35</v>
      </c>
      <c r="AN126" s="799">
        <v>35</v>
      </c>
      <c r="AO126" s="680"/>
      <c r="AP126" s="680"/>
      <c r="AQ126" s="798">
        <v>37</v>
      </c>
      <c r="AR126" s="799">
        <v>37</v>
      </c>
      <c r="AS126" s="799">
        <v>37</v>
      </c>
      <c r="AT126" s="799">
        <v>37</v>
      </c>
      <c r="AU126" s="811">
        <v>38</v>
      </c>
      <c r="AV126" s="811">
        <v>40</v>
      </c>
      <c r="AW126" s="811">
        <v>38</v>
      </c>
      <c r="AX126" s="811">
        <v>36</v>
      </c>
      <c r="AY126" s="811">
        <v>37</v>
      </c>
      <c r="AZ126" s="677"/>
    </row>
    <row r="127" spans="1:52" ht="16" x14ac:dyDescent="0.2">
      <c r="A127" s="677" t="s">
        <v>33</v>
      </c>
      <c r="B127" s="680">
        <v>7</v>
      </c>
      <c r="C127" s="848" t="s">
        <v>374</v>
      </c>
      <c r="D127" s="680" t="s">
        <v>375</v>
      </c>
      <c r="E127" s="684" t="s">
        <v>373</v>
      </c>
      <c r="F127" s="694">
        <v>1334231</v>
      </c>
      <c r="G127" s="694" t="s">
        <v>15</v>
      </c>
      <c r="H127" s="694" t="s">
        <v>48</v>
      </c>
      <c r="I127" s="694" t="s">
        <v>121</v>
      </c>
      <c r="J127" s="717">
        <v>44011</v>
      </c>
      <c r="K127" s="696">
        <f t="shared" ca="1" si="3"/>
        <v>1.663888888888889</v>
      </c>
      <c r="L127" s="696">
        <f t="shared" ca="1" si="4"/>
        <v>609</v>
      </c>
      <c r="M127" s="696">
        <f t="shared" ca="1" si="5"/>
        <v>20.3</v>
      </c>
      <c r="N127" s="717">
        <v>44361</v>
      </c>
      <c r="O127" s="742">
        <v>11.67</v>
      </c>
      <c r="P127" s="745" t="s">
        <v>14</v>
      </c>
      <c r="Q127" s="816">
        <v>203</v>
      </c>
      <c r="R127" s="680"/>
      <c r="S127" s="680"/>
      <c r="T127" s="680"/>
      <c r="U127" s="488">
        <v>214</v>
      </c>
      <c r="V127" s="680"/>
      <c r="W127" s="798">
        <v>30</v>
      </c>
      <c r="X127" s="799">
        <v>30</v>
      </c>
      <c r="Y127" s="799">
        <v>30</v>
      </c>
      <c r="Z127" s="799">
        <v>31</v>
      </c>
      <c r="AA127" s="799">
        <v>31</v>
      </c>
      <c r="AB127" s="799">
        <v>31</v>
      </c>
      <c r="AC127" s="799">
        <v>31</v>
      </c>
      <c r="AD127" s="799">
        <v>32</v>
      </c>
      <c r="AE127" s="799">
        <v>32</v>
      </c>
      <c r="AF127" s="799">
        <v>33</v>
      </c>
      <c r="AG127" s="799">
        <v>35</v>
      </c>
      <c r="AH127" s="799">
        <v>36</v>
      </c>
      <c r="AI127" s="799">
        <v>38</v>
      </c>
      <c r="AJ127" s="799">
        <v>40</v>
      </c>
      <c r="AK127" s="799">
        <v>41</v>
      </c>
      <c r="AL127" s="799">
        <v>40</v>
      </c>
      <c r="AM127" s="799">
        <v>41</v>
      </c>
      <c r="AN127" s="799">
        <v>40</v>
      </c>
      <c r="AO127" s="680"/>
      <c r="AP127" s="680"/>
      <c r="AQ127" s="798">
        <v>35</v>
      </c>
      <c r="AR127" s="799">
        <v>32</v>
      </c>
      <c r="AS127" s="799">
        <v>33</v>
      </c>
      <c r="AT127" s="799">
        <v>31</v>
      </c>
      <c r="AU127" s="811">
        <v>31</v>
      </c>
      <c r="AV127" s="811">
        <v>31</v>
      </c>
      <c r="AW127" s="811">
        <v>30</v>
      </c>
      <c r="AX127" s="811">
        <v>31</v>
      </c>
      <c r="AY127" s="811">
        <v>31</v>
      </c>
      <c r="AZ127" s="677"/>
    </row>
    <row r="128" spans="1:52" ht="16" x14ac:dyDescent="0.2">
      <c r="A128" s="677" t="s">
        <v>33</v>
      </c>
      <c r="B128" s="680">
        <v>8</v>
      </c>
      <c r="C128" s="848" t="s">
        <v>376</v>
      </c>
      <c r="D128" s="680" t="s">
        <v>377</v>
      </c>
      <c r="E128" s="684" t="s">
        <v>378</v>
      </c>
      <c r="F128" s="702">
        <v>1299767</v>
      </c>
      <c r="G128" s="702" t="s">
        <v>15</v>
      </c>
      <c r="H128" s="684" t="s">
        <v>40</v>
      </c>
      <c r="I128" s="684" t="s">
        <v>124</v>
      </c>
      <c r="J128" s="721">
        <v>44002</v>
      </c>
      <c r="K128" s="696">
        <f t="shared" ca="1" si="3"/>
        <v>1.6888888888888889</v>
      </c>
      <c r="L128" s="696">
        <f t="shared" ca="1" si="4"/>
        <v>618</v>
      </c>
      <c r="M128" s="696">
        <f t="shared" ca="1" si="5"/>
        <v>20.6</v>
      </c>
      <c r="N128" s="717">
        <v>44361</v>
      </c>
      <c r="O128" s="742">
        <v>11.97</v>
      </c>
      <c r="P128" s="745" t="s">
        <v>14</v>
      </c>
      <c r="Q128" s="816">
        <v>137</v>
      </c>
      <c r="R128" s="680"/>
      <c r="S128" s="680"/>
      <c r="T128" s="680"/>
      <c r="U128" s="488">
        <v>182</v>
      </c>
      <c r="V128" s="680"/>
      <c r="W128" s="798">
        <v>31</v>
      </c>
      <c r="X128" s="799">
        <v>33</v>
      </c>
      <c r="Y128" s="799">
        <v>35</v>
      </c>
      <c r="Z128" s="799">
        <v>37</v>
      </c>
      <c r="AA128" s="799">
        <v>38</v>
      </c>
      <c r="AB128" s="799">
        <v>38</v>
      </c>
      <c r="AC128" s="799">
        <v>41</v>
      </c>
      <c r="AD128" s="799">
        <v>43</v>
      </c>
      <c r="AE128" s="799">
        <v>46</v>
      </c>
      <c r="AF128" s="799">
        <v>48</v>
      </c>
      <c r="AG128" s="799">
        <v>48</v>
      </c>
      <c r="AH128" s="799">
        <v>48</v>
      </c>
      <c r="AI128" s="799">
        <v>47</v>
      </c>
      <c r="AJ128" s="799">
        <v>48</v>
      </c>
      <c r="AK128" s="799">
        <v>48</v>
      </c>
      <c r="AL128" s="799">
        <v>49</v>
      </c>
      <c r="AM128" s="799">
        <v>48</v>
      </c>
      <c r="AN128" s="799">
        <v>47</v>
      </c>
      <c r="AO128" s="680"/>
      <c r="AP128" s="680"/>
      <c r="AQ128" s="798">
        <v>51</v>
      </c>
      <c r="AR128" s="799">
        <v>50</v>
      </c>
      <c r="AS128" s="799">
        <v>50</v>
      </c>
      <c r="AT128" s="799">
        <v>53</v>
      </c>
      <c r="AU128" s="811">
        <v>53</v>
      </c>
      <c r="AV128" s="811">
        <v>54</v>
      </c>
      <c r="AW128" s="811">
        <v>53</v>
      </c>
      <c r="AX128" s="811">
        <v>52</v>
      </c>
      <c r="AY128" s="811">
        <v>52</v>
      </c>
      <c r="AZ128" s="677"/>
    </row>
    <row r="129" spans="1:52" ht="16" x14ac:dyDescent="0.2">
      <c r="A129" s="677" t="s">
        <v>33</v>
      </c>
      <c r="B129" s="680">
        <v>9</v>
      </c>
      <c r="C129" s="848" t="s">
        <v>379</v>
      </c>
      <c r="D129" s="680" t="s">
        <v>380</v>
      </c>
      <c r="E129" s="684" t="s">
        <v>378</v>
      </c>
      <c r="F129" s="702">
        <v>1299767</v>
      </c>
      <c r="G129" s="702" t="s">
        <v>15</v>
      </c>
      <c r="H129" s="684" t="s">
        <v>40</v>
      </c>
      <c r="I129" s="684" t="s">
        <v>121</v>
      </c>
      <c r="J129" s="721">
        <v>44002</v>
      </c>
      <c r="K129" s="696">
        <f t="shared" ca="1" si="3"/>
        <v>1.6888888888888889</v>
      </c>
      <c r="L129" s="696">
        <f t="shared" ca="1" si="4"/>
        <v>618</v>
      </c>
      <c r="M129" s="696">
        <f t="shared" ca="1" si="5"/>
        <v>20.6</v>
      </c>
      <c r="N129" s="717">
        <v>44361</v>
      </c>
      <c r="O129" s="742">
        <v>11.97</v>
      </c>
      <c r="P129" s="745" t="s">
        <v>14</v>
      </c>
      <c r="Q129" s="816">
        <v>186</v>
      </c>
      <c r="R129" s="680"/>
      <c r="S129" s="680"/>
      <c r="T129" s="680"/>
      <c r="U129" s="488">
        <v>180</v>
      </c>
      <c r="V129" s="680"/>
      <c r="W129" s="798">
        <v>30</v>
      </c>
      <c r="X129" s="799">
        <v>33</v>
      </c>
      <c r="Y129" s="799">
        <v>33</v>
      </c>
      <c r="Z129" s="799">
        <v>35</v>
      </c>
      <c r="AA129" s="799">
        <v>37</v>
      </c>
      <c r="AB129" s="799">
        <v>39</v>
      </c>
      <c r="AC129" s="799">
        <v>42</v>
      </c>
      <c r="AD129" s="799">
        <v>44</v>
      </c>
      <c r="AE129" s="799">
        <v>45</v>
      </c>
      <c r="AF129" s="799">
        <v>47</v>
      </c>
      <c r="AG129" s="799">
        <v>47</v>
      </c>
      <c r="AH129" s="799">
        <v>47</v>
      </c>
      <c r="AI129" s="799">
        <v>46</v>
      </c>
      <c r="AJ129" s="799">
        <v>47</v>
      </c>
      <c r="AK129" s="799">
        <v>47</v>
      </c>
      <c r="AL129" s="799">
        <v>47</v>
      </c>
      <c r="AM129" s="799">
        <v>47</v>
      </c>
      <c r="AN129" s="799">
        <v>47</v>
      </c>
      <c r="AO129" s="680"/>
      <c r="AP129" s="680"/>
      <c r="AQ129" s="798">
        <v>49</v>
      </c>
      <c r="AR129" s="799">
        <v>48</v>
      </c>
      <c r="AS129" s="799">
        <v>48</v>
      </c>
      <c r="AT129" s="799">
        <v>51</v>
      </c>
      <c r="AU129" s="811">
        <v>50</v>
      </c>
      <c r="AV129" s="811">
        <v>51</v>
      </c>
      <c r="AW129" s="811">
        <v>49</v>
      </c>
      <c r="AX129" s="811">
        <v>48</v>
      </c>
      <c r="AY129" s="811">
        <v>47</v>
      </c>
      <c r="AZ129" s="677"/>
    </row>
    <row r="130" spans="1:52" ht="16" x14ac:dyDescent="0.2">
      <c r="A130" s="677" t="s">
        <v>33</v>
      </c>
      <c r="B130" s="680">
        <v>10</v>
      </c>
      <c r="C130" s="848" t="s">
        <v>381</v>
      </c>
      <c r="D130" s="680" t="s">
        <v>382</v>
      </c>
      <c r="E130" s="684" t="s">
        <v>378</v>
      </c>
      <c r="F130" s="702">
        <v>1299767</v>
      </c>
      <c r="G130" s="702" t="s">
        <v>15</v>
      </c>
      <c r="H130" s="684" t="s">
        <v>40</v>
      </c>
      <c r="I130" s="684" t="s">
        <v>111</v>
      </c>
      <c r="J130" s="721">
        <v>44002</v>
      </c>
      <c r="K130" s="696">
        <f t="shared" ca="1" si="3"/>
        <v>1.6888888888888889</v>
      </c>
      <c r="L130" s="696">
        <f t="shared" ca="1" si="4"/>
        <v>618</v>
      </c>
      <c r="M130" s="696">
        <f t="shared" ca="1" si="5"/>
        <v>20.6</v>
      </c>
      <c r="N130" s="717">
        <v>44361</v>
      </c>
      <c r="O130" s="742">
        <v>11.97</v>
      </c>
      <c r="P130" s="745" t="s">
        <v>14</v>
      </c>
      <c r="Q130" s="816">
        <v>186</v>
      </c>
      <c r="R130" s="680"/>
      <c r="S130" s="680"/>
      <c r="T130" s="680"/>
      <c r="U130" s="488">
        <v>150</v>
      </c>
      <c r="V130" s="680"/>
      <c r="W130" s="798">
        <v>30</v>
      </c>
      <c r="X130" s="799">
        <v>33</v>
      </c>
      <c r="Y130" s="799">
        <v>36</v>
      </c>
      <c r="Z130" s="799">
        <v>38</v>
      </c>
      <c r="AA130" s="799">
        <v>42</v>
      </c>
      <c r="AB130" s="799">
        <v>45</v>
      </c>
      <c r="AC130" s="799">
        <v>45</v>
      </c>
      <c r="AD130" s="799">
        <v>47</v>
      </c>
      <c r="AE130" s="799">
        <v>49</v>
      </c>
      <c r="AF130" s="799">
        <v>51</v>
      </c>
      <c r="AG130" s="799">
        <v>49</v>
      </c>
      <c r="AH130" s="799">
        <v>48</v>
      </c>
      <c r="AI130" s="799">
        <v>46</v>
      </c>
      <c r="AJ130" s="799">
        <v>45</v>
      </c>
      <c r="AK130" s="799">
        <v>45</v>
      </c>
      <c r="AL130" s="799">
        <v>45</v>
      </c>
      <c r="AM130" s="799">
        <v>45</v>
      </c>
      <c r="AN130" s="799">
        <v>45</v>
      </c>
      <c r="AO130" s="680"/>
      <c r="AP130" s="680"/>
      <c r="AQ130" s="798">
        <v>47</v>
      </c>
      <c r="AR130" s="799">
        <v>46</v>
      </c>
      <c r="AS130" s="799">
        <v>47</v>
      </c>
      <c r="AT130" s="799">
        <v>48</v>
      </c>
      <c r="AU130" s="811">
        <v>48</v>
      </c>
      <c r="AV130" s="811">
        <v>49</v>
      </c>
      <c r="AW130" s="811">
        <v>48</v>
      </c>
      <c r="AX130" s="811">
        <v>48</v>
      </c>
      <c r="AY130" s="811">
        <v>48</v>
      </c>
      <c r="AZ130" s="677"/>
    </row>
    <row r="131" spans="1:52" ht="16" x14ac:dyDescent="0.2">
      <c r="A131" s="677" t="s">
        <v>33</v>
      </c>
      <c r="B131" s="680">
        <v>11</v>
      </c>
      <c r="C131" s="848" t="s">
        <v>383</v>
      </c>
      <c r="D131" s="680" t="s">
        <v>384</v>
      </c>
      <c r="E131" s="684" t="s">
        <v>378</v>
      </c>
      <c r="F131" s="702">
        <v>1299767</v>
      </c>
      <c r="G131" s="702" t="s">
        <v>15</v>
      </c>
      <c r="H131" s="684" t="s">
        <v>40</v>
      </c>
      <c r="I131" s="684" t="s">
        <v>118</v>
      </c>
      <c r="J131" s="721">
        <v>44002</v>
      </c>
      <c r="K131" s="696">
        <f t="shared" ref="K131:K194" ca="1" si="6">YEARFRAC(J131,TODAY())</f>
        <v>1.6888888888888889</v>
      </c>
      <c r="L131" s="696">
        <f t="shared" ref="L131:L194" ca="1" si="7">_xlfn.DAYS(TODAY(),J131)</f>
        <v>618</v>
      </c>
      <c r="M131" s="696">
        <f t="shared" ref="M131:M194" ca="1" si="8">(L131/30)</f>
        <v>20.6</v>
      </c>
      <c r="N131" s="717">
        <v>44361</v>
      </c>
      <c r="O131" s="742">
        <v>11.97</v>
      </c>
      <c r="P131" s="745" t="s">
        <v>14</v>
      </c>
      <c r="Q131" s="816">
        <v>145</v>
      </c>
      <c r="R131" s="680"/>
      <c r="S131" s="680"/>
      <c r="T131" s="680"/>
      <c r="U131" s="488">
        <v>165</v>
      </c>
      <c r="V131" s="680"/>
      <c r="W131" s="798">
        <v>29</v>
      </c>
      <c r="X131" s="799">
        <v>33</v>
      </c>
      <c r="Y131" s="799">
        <v>35</v>
      </c>
      <c r="Z131" s="799">
        <v>39</v>
      </c>
      <c r="AA131" s="799">
        <v>43</v>
      </c>
      <c r="AB131" s="799">
        <v>45</v>
      </c>
      <c r="AC131" s="799">
        <v>47</v>
      </c>
      <c r="AD131" s="799">
        <v>50</v>
      </c>
      <c r="AE131" s="799">
        <v>51</v>
      </c>
      <c r="AF131" s="799">
        <v>53</v>
      </c>
      <c r="AG131" s="799">
        <v>49</v>
      </c>
      <c r="AH131" s="799">
        <v>47</v>
      </c>
      <c r="AI131" s="799">
        <v>45</v>
      </c>
      <c r="AJ131" s="799">
        <v>45</v>
      </c>
      <c r="AK131" s="799">
        <v>45</v>
      </c>
      <c r="AL131" s="799">
        <v>46</v>
      </c>
      <c r="AM131" s="799">
        <v>46</v>
      </c>
      <c r="AN131" s="799">
        <v>45</v>
      </c>
      <c r="AO131" s="680"/>
      <c r="AP131" s="680"/>
      <c r="AQ131" s="798">
        <v>44</v>
      </c>
      <c r="AR131" s="799">
        <v>41</v>
      </c>
      <c r="AS131" s="799">
        <v>43</v>
      </c>
      <c r="AT131" s="799">
        <v>47</v>
      </c>
      <c r="AU131" s="811">
        <v>47</v>
      </c>
      <c r="AV131" s="811">
        <v>49</v>
      </c>
      <c r="AW131" s="811">
        <v>47</v>
      </c>
      <c r="AX131" s="811">
        <v>46</v>
      </c>
      <c r="AY131" s="811">
        <v>47</v>
      </c>
      <c r="AZ131" s="677"/>
    </row>
    <row r="132" spans="1:52" ht="16" x14ac:dyDescent="0.2">
      <c r="A132" s="677" t="s">
        <v>33</v>
      </c>
      <c r="B132" s="680">
        <v>12</v>
      </c>
      <c r="C132" s="848" t="s">
        <v>385</v>
      </c>
      <c r="D132" s="680" t="s">
        <v>386</v>
      </c>
      <c r="E132" s="684" t="s">
        <v>378</v>
      </c>
      <c r="F132" s="702">
        <v>1299767</v>
      </c>
      <c r="G132" s="702" t="s">
        <v>15</v>
      </c>
      <c r="H132" s="684" t="s">
        <v>40</v>
      </c>
      <c r="I132" s="684" t="s">
        <v>115</v>
      </c>
      <c r="J132" s="721">
        <v>44002</v>
      </c>
      <c r="K132" s="696">
        <f t="shared" ca="1" si="6"/>
        <v>1.6888888888888889</v>
      </c>
      <c r="L132" s="696">
        <f t="shared" ca="1" si="7"/>
        <v>618</v>
      </c>
      <c r="M132" s="696">
        <f t="shared" ca="1" si="8"/>
        <v>20.6</v>
      </c>
      <c r="N132" s="717">
        <v>44361</v>
      </c>
      <c r="O132" s="742">
        <v>11.97</v>
      </c>
      <c r="P132" s="745" t="s">
        <v>14</v>
      </c>
      <c r="Q132" s="816">
        <v>176</v>
      </c>
      <c r="R132" s="680"/>
      <c r="S132" s="680"/>
      <c r="T132" s="680"/>
      <c r="U132" s="488">
        <v>129</v>
      </c>
      <c r="V132" s="680"/>
      <c r="W132" s="798">
        <v>30</v>
      </c>
      <c r="X132" s="799">
        <v>33</v>
      </c>
      <c r="Y132" s="799">
        <v>36</v>
      </c>
      <c r="Z132" s="799">
        <v>37</v>
      </c>
      <c r="AA132" s="799">
        <v>41</v>
      </c>
      <c r="AB132" s="799">
        <v>43</v>
      </c>
      <c r="AC132" s="799">
        <v>47</v>
      </c>
      <c r="AD132" s="799">
        <v>47</v>
      </c>
      <c r="AE132" s="799">
        <v>49</v>
      </c>
      <c r="AF132" s="799">
        <v>51</v>
      </c>
      <c r="AG132" s="799">
        <v>48</v>
      </c>
      <c r="AH132" s="799">
        <v>46</v>
      </c>
      <c r="AI132" s="799">
        <v>46</v>
      </c>
      <c r="AJ132" s="799">
        <v>46</v>
      </c>
      <c r="AK132" s="799">
        <v>45</v>
      </c>
      <c r="AL132" s="799">
        <v>45</v>
      </c>
      <c r="AM132" s="799">
        <v>45</v>
      </c>
      <c r="AN132" s="799">
        <v>45</v>
      </c>
      <c r="AO132" s="680"/>
      <c r="AP132" s="680"/>
      <c r="AQ132" s="798">
        <v>47</v>
      </c>
      <c r="AR132" s="799">
        <v>46</v>
      </c>
      <c r="AS132" s="799">
        <v>46</v>
      </c>
      <c r="AT132" s="799">
        <v>48</v>
      </c>
      <c r="AU132" s="811">
        <v>49</v>
      </c>
      <c r="AV132" s="811">
        <v>50</v>
      </c>
      <c r="AW132" s="811">
        <v>48</v>
      </c>
      <c r="AX132" s="811">
        <v>47</v>
      </c>
      <c r="AY132" s="811">
        <v>47</v>
      </c>
      <c r="AZ132" s="677"/>
    </row>
    <row r="133" spans="1:52" ht="16" x14ac:dyDescent="0.2">
      <c r="A133" s="677" t="s">
        <v>33</v>
      </c>
      <c r="B133" s="680">
        <v>13</v>
      </c>
      <c r="C133" s="848" t="s">
        <v>387</v>
      </c>
      <c r="D133" s="680" t="s">
        <v>388</v>
      </c>
      <c r="E133" s="684" t="s">
        <v>389</v>
      </c>
      <c r="F133" s="702">
        <v>1336228</v>
      </c>
      <c r="G133" s="702" t="s">
        <v>17</v>
      </c>
      <c r="H133" s="684" t="s">
        <v>40</v>
      </c>
      <c r="I133" s="684" t="s">
        <v>124</v>
      </c>
      <c r="J133" s="721">
        <v>44002</v>
      </c>
      <c r="K133" s="696">
        <f t="shared" ca="1" si="6"/>
        <v>1.6888888888888889</v>
      </c>
      <c r="L133" s="696">
        <f t="shared" ca="1" si="7"/>
        <v>618</v>
      </c>
      <c r="M133" s="696">
        <f t="shared" ca="1" si="8"/>
        <v>20.6</v>
      </c>
      <c r="N133" s="717">
        <v>44361</v>
      </c>
      <c r="O133" s="742">
        <v>11.97</v>
      </c>
      <c r="P133" s="745" t="s">
        <v>14</v>
      </c>
      <c r="Q133" s="816">
        <v>167</v>
      </c>
      <c r="R133" s="680"/>
      <c r="S133" s="680"/>
      <c r="T133" s="680"/>
      <c r="U133" s="488">
        <v>156</v>
      </c>
      <c r="V133" s="680"/>
      <c r="W133" s="798">
        <v>23</v>
      </c>
      <c r="X133" s="799">
        <v>25</v>
      </c>
      <c r="Y133" s="799">
        <v>26</v>
      </c>
      <c r="Z133" s="799">
        <v>27</v>
      </c>
      <c r="AA133" s="799">
        <v>27</v>
      </c>
      <c r="AB133" s="799">
        <v>29</v>
      </c>
      <c r="AC133" s="799">
        <v>30</v>
      </c>
      <c r="AD133" s="799">
        <v>30</v>
      </c>
      <c r="AE133" s="799">
        <v>31</v>
      </c>
      <c r="AF133" s="799">
        <v>32</v>
      </c>
      <c r="AG133" s="799">
        <v>31</v>
      </c>
      <c r="AH133" s="799">
        <v>31</v>
      </c>
      <c r="AI133" s="799">
        <v>30</v>
      </c>
      <c r="AJ133" s="799">
        <v>30</v>
      </c>
      <c r="AK133" s="799">
        <v>30</v>
      </c>
      <c r="AL133" s="799">
        <v>30</v>
      </c>
      <c r="AM133" s="799">
        <v>31</v>
      </c>
      <c r="AN133" s="799">
        <v>31</v>
      </c>
      <c r="AO133" s="680"/>
      <c r="AP133" s="680"/>
      <c r="AQ133" s="798">
        <v>44</v>
      </c>
      <c r="AR133" s="799">
        <v>41</v>
      </c>
      <c r="AS133" s="799">
        <v>42</v>
      </c>
      <c r="AT133" s="799">
        <v>43</v>
      </c>
      <c r="AU133" s="811">
        <v>44</v>
      </c>
      <c r="AV133" s="811">
        <v>43</v>
      </c>
      <c r="AW133" s="811">
        <v>45</v>
      </c>
      <c r="AX133" s="811">
        <v>45</v>
      </c>
      <c r="AY133" s="811">
        <v>46</v>
      </c>
      <c r="AZ133" s="677"/>
    </row>
    <row r="134" spans="1:52" ht="16" x14ac:dyDescent="0.2">
      <c r="A134" s="677" t="s">
        <v>33</v>
      </c>
      <c r="B134" s="680">
        <v>14</v>
      </c>
      <c r="C134" s="848" t="s">
        <v>390</v>
      </c>
      <c r="D134" s="680" t="s">
        <v>391</v>
      </c>
      <c r="E134" s="684" t="s">
        <v>389</v>
      </c>
      <c r="F134" s="702">
        <v>1336228</v>
      </c>
      <c r="G134" s="702" t="s">
        <v>17</v>
      </c>
      <c r="H134" s="684" t="s">
        <v>40</v>
      </c>
      <c r="I134" s="684" t="s">
        <v>121</v>
      </c>
      <c r="J134" s="721">
        <v>44002</v>
      </c>
      <c r="K134" s="696">
        <f t="shared" ca="1" si="6"/>
        <v>1.6888888888888889</v>
      </c>
      <c r="L134" s="696">
        <f t="shared" ca="1" si="7"/>
        <v>618</v>
      </c>
      <c r="M134" s="696">
        <f t="shared" ca="1" si="8"/>
        <v>20.6</v>
      </c>
      <c r="N134" s="717">
        <v>44361</v>
      </c>
      <c r="O134" s="742">
        <v>11.97</v>
      </c>
      <c r="P134" s="745" t="s">
        <v>14</v>
      </c>
      <c r="Q134" s="816">
        <v>181</v>
      </c>
      <c r="R134" s="680"/>
      <c r="S134" s="680"/>
      <c r="T134" s="680"/>
      <c r="U134" s="488">
        <v>204</v>
      </c>
      <c r="V134" s="680"/>
      <c r="W134" s="798">
        <v>27</v>
      </c>
      <c r="X134" s="799">
        <v>28</v>
      </c>
      <c r="Y134" s="799">
        <v>30</v>
      </c>
      <c r="Z134" s="799">
        <v>33</v>
      </c>
      <c r="AA134" s="799">
        <v>36</v>
      </c>
      <c r="AB134" s="799">
        <v>37</v>
      </c>
      <c r="AC134" s="799">
        <v>39</v>
      </c>
      <c r="AD134" s="799">
        <v>40</v>
      </c>
      <c r="AE134" s="799">
        <v>41</v>
      </c>
      <c r="AF134" s="799">
        <v>43</v>
      </c>
      <c r="AG134" s="799">
        <v>44</v>
      </c>
      <c r="AH134" s="799">
        <v>46</v>
      </c>
      <c r="AI134" s="799">
        <v>46</v>
      </c>
      <c r="AJ134" s="799">
        <v>47</v>
      </c>
      <c r="AK134" s="799">
        <v>48</v>
      </c>
      <c r="AL134" s="799">
        <v>48</v>
      </c>
      <c r="AM134" s="799">
        <v>48</v>
      </c>
      <c r="AN134" s="799">
        <v>48</v>
      </c>
      <c r="AO134" s="680"/>
      <c r="AP134" s="680"/>
      <c r="AQ134" s="798">
        <v>56</v>
      </c>
      <c r="AR134" s="799">
        <v>52</v>
      </c>
      <c r="AS134" s="799">
        <v>53</v>
      </c>
      <c r="AT134" s="799">
        <v>56</v>
      </c>
      <c r="AU134" s="811">
        <v>56</v>
      </c>
      <c r="AV134" s="811">
        <v>56</v>
      </c>
      <c r="AW134" s="811">
        <v>57</v>
      </c>
      <c r="AX134" s="811">
        <v>56</v>
      </c>
      <c r="AY134" s="811">
        <v>57</v>
      </c>
      <c r="AZ134" s="677"/>
    </row>
    <row r="135" spans="1:52" ht="16" x14ac:dyDescent="0.2">
      <c r="A135" s="677" t="s">
        <v>33</v>
      </c>
      <c r="B135" s="680">
        <v>15</v>
      </c>
      <c r="C135" s="848" t="s">
        <v>392</v>
      </c>
      <c r="D135" s="680" t="s">
        <v>393</v>
      </c>
      <c r="E135" s="684" t="s">
        <v>389</v>
      </c>
      <c r="F135" s="702">
        <v>1336228</v>
      </c>
      <c r="G135" s="702" t="s">
        <v>17</v>
      </c>
      <c r="H135" s="684" t="s">
        <v>40</v>
      </c>
      <c r="I135" s="684" t="s">
        <v>111</v>
      </c>
      <c r="J135" s="721">
        <v>44002</v>
      </c>
      <c r="K135" s="696">
        <f t="shared" ca="1" si="6"/>
        <v>1.6888888888888889</v>
      </c>
      <c r="L135" s="696">
        <f t="shared" ca="1" si="7"/>
        <v>618</v>
      </c>
      <c r="M135" s="696">
        <f t="shared" ca="1" si="8"/>
        <v>20.6</v>
      </c>
      <c r="N135" s="717">
        <v>44361</v>
      </c>
      <c r="O135" s="742">
        <v>11.97</v>
      </c>
      <c r="P135" s="745" t="s">
        <v>14</v>
      </c>
      <c r="Q135" s="816">
        <v>202</v>
      </c>
      <c r="R135" s="680"/>
      <c r="S135" s="680"/>
      <c r="T135" s="680"/>
      <c r="U135" s="488">
        <v>178</v>
      </c>
      <c r="V135" s="680"/>
      <c r="W135" s="798">
        <v>25</v>
      </c>
      <c r="X135" s="799">
        <v>27</v>
      </c>
      <c r="Y135" s="799">
        <v>29</v>
      </c>
      <c r="Z135" s="799">
        <v>31</v>
      </c>
      <c r="AA135" s="799">
        <v>32</v>
      </c>
      <c r="AB135" s="799">
        <v>35</v>
      </c>
      <c r="AC135" s="799">
        <v>35</v>
      </c>
      <c r="AD135" s="799">
        <v>36</v>
      </c>
      <c r="AE135" s="799">
        <v>36</v>
      </c>
      <c r="AF135" s="799">
        <v>38</v>
      </c>
      <c r="AG135" s="799">
        <v>39</v>
      </c>
      <c r="AH135" s="799">
        <v>39</v>
      </c>
      <c r="AI135" s="799">
        <v>40</v>
      </c>
      <c r="AJ135" s="799">
        <v>40</v>
      </c>
      <c r="AK135" s="799">
        <v>41</v>
      </c>
      <c r="AL135" s="799">
        <v>41</v>
      </c>
      <c r="AM135" s="799">
        <v>41</v>
      </c>
      <c r="AN135" s="799">
        <v>41</v>
      </c>
      <c r="AO135" s="680"/>
      <c r="AP135" s="680"/>
      <c r="AQ135" s="798">
        <v>48</v>
      </c>
      <c r="AR135" s="799">
        <v>43</v>
      </c>
      <c r="AS135" s="799">
        <v>42</v>
      </c>
      <c r="AT135" s="799">
        <v>46</v>
      </c>
      <c r="AU135" s="811">
        <v>46</v>
      </c>
      <c r="AV135" s="811">
        <v>47</v>
      </c>
      <c r="AW135" s="811">
        <v>48</v>
      </c>
      <c r="AX135" s="811">
        <v>48</v>
      </c>
      <c r="AY135" s="811">
        <v>49</v>
      </c>
      <c r="AZ135" s="677"/>
    </row>
    <row r="136" spans="1:52" ht="16" x14ac:dyDescent="0.2">
      <c r="A136" s="677" t="s">
        <v>33</v>
      </c>
      <c r="B136" s="680">
        <v>16</v>
      </c>
      <c r="C136" s="848" t="s">
        <v>394</v>
      </c>
      <c r="D136" s="680" t="s">
        <v>395</v>
      </c>
      <c r="E136" s="684" t="s">
        <v>389</v>
      </c>
      <c r="F136" s="702">
        <v>1336228</v>
      </c>
      <c r="G136" s="702" t="s">
        <v>17</v>
      </c>
      <c r="H136" s="684" t="s">
        <v>40</v>
      </c>
      <c r="I136" s="684" t="s">
        <v>118</v>
      </c>
      <c r="J136" s="721">
        <v>44002</v>
      </c>
      <c r="K136" s="696">
        <f t="shared" ca="1" si="6"/>
        <v>1.6888888888888889</v>
      </c>
      <c r="L136" s="696">
        <f t="shared" ca="1" si="7"/>
        <v>618</v>
      </c>
      <c r="M136" s="696">
        <f t="shared" ca="1" si="8"/>
        <v>20.6</v>
      </c>
      <c r="N136" s="717">
        <v>44361</v>
      </c>
      <c r="O136" s="742">
        <v>11.97</v>
      </c>
      <c r="P136" s="745" t="s">
        <v>14</v>
      </c>
      <c r="Q136" s="816">
        <v>180</v>
      </c>
      <c r="R136" s="680"/>
      <c r="S136" s="680"/>
      <c r="T136" s="680"/>
      <c r="U136" s="488">
        <v>168</v>
      </c>
      <c r="V136" s="680"/>
      <c r="W136" s="798">
        <v>25</v>
      </c>
      <c r="X136" s="799">
        <v>28</v>
      </c>
      <c r="Y136" s="799">
        <v>31</v>
      </c>
      <c r="Z136" s="799">
        <v>33</v>
      </c>
      <c r="AA136" s="799">
        <v>33</v>
      </c>
      <c r="AB136" s="799">
        <v>35</v>
      </c>
      <c r="AC136" s="799">
        <v>36</v>
      </c>
      <c r="AD136" s="799">
        <v>36</v>
      </c>
      <c r="AE136" s="799">
        <v>38</v>
      </c>
      <c r="AF136" s="799">
        <v>38</v>
      </c>
      <c r="AG136" s="799">
        <v>39</v>
      </c>
      <c r="AH136" s="799">
        <v>39</v>
      </c>
      <c r="AI136" s="799">
        <v>40</v>
      </c>
      <c r="AJ136" s="799">
        <v>40</v>
      </c>
      <c r="AK136" s="799">
        <v>41</v>
      </c>
      <c r="AL136" s="799">
        <v>40</v>
      </c>
      <c r="AM136" s="799">
        <v>41</v>
      </c>
      <c r="AN136" s="799">
        <v>41</v>
      </c>
      <c r="AO136" s="680"/>
      <c r="AP136" s="680"/>
      <c r="AQ136" s="798">
        <v>49</v>
      </c>
      <c r="AR136" s="799">
        <v>45</v>
      </c>
      <c r="AS136" s="799">
        <v>46</v>
      </c>
      <c r="AT136" s="799">
        <v>48</v>
      </c>
      <c r="AU136" s="811">
        <v>47</v>
      </c>
      <c r="AV136" s="811">
        <v>49</v>
      </c>
      <c r="AW136" s="811">
        <v>50</v>
      </c>
      <c r="AX136" s="811">
        <v>49</v>
      </c>
      <c r="AY136" s="811">
        <v>49</v>
      </c>
      <c r="AZ136" s="677"/>
    </row>
    <row r="137" spans="1:52" ht="16" x14ac:dyDescent="0.2">
      <c r="A137" s="677" t="s">
        <v>33</v>
      </c>
      <c r="B137" s="680">
        <v>17</v>
      </c>
      <c r="C137" s="849" t="s">
        <v>396</v>
      </c>
      <c r="D137" s="680" t="s">
        <v>397</v>
      </c>
      <c r="E137" s="684" t="s">
        <v>389</v>
      </c>
      <c r="F137" s="702">
        <v>1336228</v>
      </c>
      <c r="G137" s="702" t="s">
        <v>17</v>
      </c>
      <c r="H137" s="684" t="s">
        <v>40</v>
      </c>
      <c r="I137" s="684" t="s">
        <v>208</v>
      </c>
      <c r="J137" s="721">
        <v>44002</v>
      </c>
      <c r="K137" s="696">
        <f t="shared" ca="1" si="6"/>
        <v>1.6888888888888889</v>
      </c>
      <c r="L137" s="696">
        <f t="shared" ca="1" si="7"/>
        <v>618</v>
      </c>
      <c r="M137" s="696">
        <f t="shared" ca="1" si="8"/>
        <v>20.6</v>
      </c>
      <c r="N137" s="717">
        <v>44361</v>
      </c>
      <c r="O137" s="742">
        <v>11.97</v>
      </c>
      <c r="P137" s="745" t="s">
        <v>14</v>
      </c>
      <c r="Q137" s="816" t="s">
        <v>112</v>
      </c>
      <c r="R137" s="680"/>
      <c r="S137" s="680"/>
      <c r="T137" s="680"/>
      <c r="U137" s="488">
        <v>165</v>
      </c>
      <c r="V137" s="680"/>
      <c r="W137" s="798">
        <v>26</v>
      </c>
      <c r="X137" s="799">
        <v>28</v>
      </c>
      <c r="Y137" s="799">
        <v>29</v>
      </c>
      <c r="Z137" s="799">
        <v>31</v>
      </c>
      <c r="AA137" s="799">
        <v>33</v>
      </c>
      <c r="AB137" s="799">
        <v>35</v>
      </c>
      <c r="AC137" s="799">
        <v>35</v>
      </c>
      <c r="AD137" s="799">
        <v>38</v>
      </c>
      <c r="AE137" s="799">
        <v>40</v>
      </c>
      <c r="AF137" s="799">
        <v>42</v>
      </c>
      <c r="AG137" s="799">
        <v>43</v>
      </c>
      <c r="AH137" s="799">
        <v>43</v>
      </c>
      <c r="AI137" s="799">
        <v>44</v>
      </c>
      <c r="AJ137" s="799">
        <v>44</v>
      </c>
      <c r="AK137" s="799">
        <v>45</v>
      </c>
      <c r="AL137" s="799">
        <v>44</v>
      </c>
      <c r="AM137" s="799">
        <v>44</v>
      </c>
      <c r="AN137" s="799">
        <v>45</v>
      </c>
      <c r="AO137" s="680"/>
      <c r="AP137" s="680"/>
      <c r="AQ137" s="798">
        <v>54</v>
      </c>
      <c r="AR137" s="799">
        <v>47</v>
      </c>
      <c r="AS137" s="799">
        <v>49</v>
      </c>
      <c r="AT137" s="799">
        <v>53</v>
      </c>
      <c r="AU137" s="811">
        <v>52</v>
      </c>
      <c r="AV137" s="811">
        <v>54</v>
      </c>
      <c r="AW137" s="811">
        <v>55</v>
      </c>
      <c r="AX137" s="811">
        <v>52</v>
      </c>
      <c r="AY137" s="811">
        <v>53</v>
      </c>
      <c r="AZ137" s="677"/>
    </row>
    <row r="138" spans="1:52" ht="16" x14ac:dyDescent="0.2">
      <c r="A138" s="677" t="s">
        <v>33</v>
      </c>
      <c r="B138" s="680">
        <v>18</v>
      </c>
      <c r="C138" s="848" t="s">
        <v>398</v>
      </c>
      <c r="D138" s="680" t="s">
        <v>399</v>
      </c>
      <c r="E138" s="684" t="s">
        <v>400</v>
      </c>
      <c r="F138" s="703">
        <v>1343435</v>
      </c>
      <c r="G138" s="703" t="s">
        <v>17</v>
      </c>
      <c r="H138" s="701" t="s">
        <v>40</v>
      </c>
      <c r="I138" s="701" t="s">
        <v>124</v>
      </c>
      <c r="J138" s="722">
        <v>43998</v>
      </c>
      <c r="K138" s="696">
        <f t="shared" ca="1" si="6"/>
        <v>1.7</v>
      </c>
      <c r="L138" s="696">
        <f t="shared" ca="1" si="7"/>
        <v>622</v>
      </c>
      <c r="M138" s="696">
        <f t="shared" ca="1" si="8"/>
        <v>20.733333333333334</v>
      </c>
      <c r="N138" s="717">
        <v>44361</v>
      </c>
      <c r="O138" s="742">
        <v>12.1</v>
      </c>
      <c r="P138" s="754" t="s">
        <v>183</v>
      </c>
      <c r="Q138" s="816">
        <v>169</v>
      </c>
      <c r="R138" s="680"/>
      <c r="S138" s="680"/>
      <c r="T138" s="680"/>
      <c r="U138" s="488">
        <v>135</v>
      </c>
      <c r="V138" s="680"/>
      <c r="W138" s="798">
        <v>23</v>
      </c>
      <c r="X138" s="799">
        <v>24</v>
      </c>
      <c r="Y138" s="799">
        <v>24</v>
      </c>
      <c r="Z138" s="799">
        <v>25</v>
      </c>
      <c r="AA138" s="799">
        <v>26</v>
      </c>
      <c r="AB138" s="799">
        <v>26</v>
      </c>
      <c r="AC138" s="799">
        <v>27</v>
      </c>
      <c r="AD138" s="799">
        <v>27</v>
      </c>
      <c r="AE138" s="799">
        <v>27</v>
      </c>
      <c r="AF138" s="799">
        <v>28</v>
      </c>
      <c r="AG138" s="799">
        <v>28</v>
      </c>
      <c r="AH138" s="799">
        <v>28</v>
      </c>
      <c r="AI138" s="799">
        <v>27</v>
      </c>
      <c r="AJ138" s="799">
        <v>27</v>
      </c>
      <c r="AK138" s="799">
        <v>27</v>
      </c>
      <c r="AL138" s="799" t="s">
        <v>112</v>
      </c>
      <c r="AM138" s="799" t="s">
        <v>112</v>
      </c>
      <c r="AN138" s="799" t="s">
        <v>112</v>
      </c>
      <c r="AO138" s="680"/>
      <c r="AP138" s="680"/>
      <c r="AQ138" s="798">
        <v>26</v>
      </c>
      <c r="AR138" s="799">
        <v>25</v>
      </c>
      <c r="AS138" s="799">
        <v>25</v>
      </c>
      <c r="AT138" s="799">
        <v>25</v>
      </c>
      <c r="AU138" s="811">
        <v>26</v>
      </c>
      <c r="AV138" s="811">
        <v>27</v>
      </c>
      <c r="AW138" s="811">
        <v>26</v>
      </c>
      <c r="AX138" s="811">
        <v>26</v>
      </c>
      <c r="AY138" s="811">
        <v>26</v>
      </c>
      <c r="AZ138" s="677"/>
    </row>
    <row r="139" spans="1:52" ht="16" x14ac:dyDescent="0.2">
      <c r="A139" s="677" t="s">
        <v>33</v>
      </c>
      <c r="B139" s="680">
        <v>19</v>
      </c>
      <c r="C139" s="848" t="s">
        <v>401</v>
      </c>
      <c r="D139" s="680" t="s">
        <v>402</v>
      </c>
      <c r="E139" s="684" t="s">
        <v>400</v>
      </c>
      <c r="F139" s="702">
        <v>1343435</v>
      </c>
      <c r="G139" s="702" t="s">
        <v>17</v>
      </c>
      <c r="H139" s="684" t="s">
        <v>40</v>
      </c>
      <c r="I139" s="684" t="s">
        <v>121</v>
      </c>
      <c r="J139" s="721">
        <v>43998</v>
      </c>
      <c r="K139" s="696">
        <f t="shared" ca="1" si="6"/>
        <v>1.7</v>
      </c>
      <c r="L139" s="696">
        <f t="shared" ca="1" si="7"/>
        <v>622</v>
      </c>
      <c r="M139" s="696">
        <f t="shared" ca="1" si="8"/>
        <v>20.733333333333334</v>
      </c>
      <c r="N139" s="717">
        <v>44361</v>
      </c>
      <c r="O139" s="742">
        <v>12.1</v>
      </c>
      <c r="P139" s="748" t="s">
        <v>183</v>
      </c>
      <c r="Q139" s="816">
        <v>132</v>
      </c>
      <c r="R139" s="680"/>
      <c r="S139" s="680"/>
      <c r="T139" s="680"/>
      <c r="U139" s="488">
        <v>95</v>
      </c>
      <c r="V139" s="680"/>
      <c r="W139" s="798">
        <v>25</v>
      </c>
      <c r="X139" s="799">
        <v>27</v>
      </c>
      <c r="Y139" s="799">
        <v>27</v>
      </c>
      <c r="Z139" s="799">
        <v>28</v>
      </c>
      <c r="AA139" s="799">
        <v>28</v>
      </c>
      <c r="AB139" s="799">
        <v>28</v>
      </c>
      <c r="AC139" s="799">
        <v>29</v>
      </c>
      <c r="AD139" s="799">
        <v>29</v>
      </c>
      <c r="AE139" s="799">
        <v>30</v>
      </c>
      <c r="AF139" s="799">
        <v>30</v>
      </c>
      <c r="AG139" s="799">
        <v>30</v>
      </c>
      <c r="AH139" s="799">
        <v>30</v>
      </c>
      <c r="AI139" s="799">
        <v>29</v>
      </c>
      <c r="AJ139" s="799">
        <v>29</v>
      </c>
      <c r="AK139" s="799">
        <v>29</v>
      </c>
      <c r="AL139" s="799" t="s">
        <v>112</v>
      </c>
      <c r="AM139" s="799" t="s">
        <v>112</v>
      </c>
      <c r="AN139" s="799" t="s">
        <v>112</v>
      </c>
      <c r="AO139" s="680"/>
      <c r="AP139" s="680"/>
      <c r="AQ139" s="798">
        <v>27</v>
      </c>
      <c r="AR139" s="799">
        <v>26</v>
      </c>
      <c r="AS139" s="799">
        <v>26</v>
      </c>
      <c r="AT139" s="799">
        <v>26</v>
      </c>
      <c r="AU139" s="811">
        <v>26</v>
      </c>
      <c r="AV139" s="811">
        <v>27</v>
      </c>
      <c r="AW139" s="811">
        <v>26</v>
      </c>
      <c r="AX139" s="811">
        <v>27</v>
      </c>
      <c r="AY139" s="811">
        <v>26</v>
      </c>
      <c r="AZ139" s="677"/>
    </row>
    <row r="140" spans="1:52" ht="16" x14ac:dyDescent="0.2">
      <c r="A140" s="677" t="s">
        <v>33</v>
      </c>
      <c r="B140" s="680">
        <v>20</v>
      </c>
      <c r="C140" s="848" t="s">
        <v>403</v>
      </c>
      <c r="D140" s="680" t="s">
        <v>404</v>
      </c>
      <c r="E140" s="684" t="s">
        <v>400</v>
      </c>
      <c r="F140" s="702">
        <v>1343435</v>
      </c>
      <c r="G140" s="702" t="s">
        <v>17</v>
      </c>
      <c r="H140" s="684" t="s">
        <v>40</v>
      </c>
      <c r="I140" s="684" t="s">
        <v>115</v>
      </c>
      <c r="J140" s="721">
        <v>43998</v>
      </c>
      <c r="K140" s="696">
        <f t="shared" ca="1" si="6"/>
        <v>1.7</v>
      </c>
      <c r="L140" s="696">
        <f t="shared" ca="1" si="7"/>
        <v>622</v>
      </c>
      <c r="M140" s="696">
        <f t="shared" ca="1" si="8"/>
        <v>20.733333333333334</v>
      </c>
      <c r="N140" s="717">
        <v>44361</v>
      </c>
      <c r="O140" s="742">
        <v>12.1</v>
      </c>
      <c r="P140" s="748" t="s">
        <v>183</v>
      </c>
      <c r="Q140" s="816">
        <v>187</v>
      </c>
      <c r="R140" s="680"/>
      <c r="S140" s="680"/>
      <c r="T140" s="680"/>
      <c r="U140" s="488">
        <v>143</v>
      </c>
      <c r="V140" s="680"/>
      <c r="W140" s="798">
        <v>26</v>
      </c>
      <c r="X140" s="799">
        <v>26</v>
      </c>
      <c r="Y140" s="799">
        <v>28</v>
      </c>
      <c r="Z140" s="799">
        <v>28</v>
      </c>
      <c r="AA140" s="799">
        <v>29</v>
      </c>
      <c r="AB140" s="799">
        <v>28</v>
      </c>
      <c r="AC140" s="799">
        <v>29</v>
      </c>
      <c r="AD140" s="799">
        <v>30</v>
      </c>
      <c r="AE140" s="799">
        <v>31</v>
      </c>
      <c r="AF140" s="799">
        <v>31</v>
      </c>
      <c r="AG140" s="799">
        <v>30</v>
      </c>
      <c r="AH140" s="799">
        <v>30</v>
      </c>
      <c r="AI140" s="799">
        <v>29</v>
      </c>
      <c r="AJ140" s="799">
        <v>29</v>
      </c>
      <c r="AK140" s="799">
        <v>28</v>
      </c>
      <c r="AL140" s="799" t="s">
        <v>112</v>
      </c>
      <c r="AM140" s="799" t="s">
        <v>112</v>
      </c>
      <c r="AN140" s="799" t="s">
        <v>112</v>
      </c>
      <c r="AO140" s="680"/>
      <c r="AP140" s="680"/>
      <c r="AQ140" s="798">
        <v>29</v>
      </c>
      <c r="AR140" s="799">
        <v>28</v>
      </c>
      <c r="AS140" s="799">
        <v>28</v>
      </c>
      <c r="AT140" s="799">
        <v>29</v>
      </c>
      <c r="AU140" s="811">
        <v>28</v>
      </c>
      <c r="AV140" s="811">
        <v>29</v>
      </c>
      <c r="AW140" s="811">
        <v>29</v>
      </c>
      <c r="AX140" s="811">
        <v>29</v>
      </c>
      <c r="AY140" s="811">
        <v>28</v>
      </c>
      <c r="AZ140" s="677"/>
    </row>
    <row r="141" spans="1:52" ht="16" x14ac:dyDescent="0.2">
      <c r="A141" s="677" t="s">
        <v>33</v>
      </c>
      <c r="B141" s="680">
        <v>21</v>
      </c>
      <c r="C141" s="848" t="s">
        <v>405</v>
      </c>
      <c r="D141" s="680" t="s">
        <v>406</v>
      </c>
      <c r="E141" s="684" t="s">
        <v>400</v>
      </c>
      <c r="F141" s="702">
        <v>1343435</v>
      </c>
      <c r="G141" s="702" t="s">
        <v>17</v>
      </c>
      <c r="H141" s="684" t="s">
        <v>40</v>
      </c>
      <c r="I141" s="684" t="s">
        <v>221</v>
      </c>
      <c r="J141" s="721">
        <v>43998</v>
      </c>
      <c r="K141" s="696">
        <f t="shared" ca="1" si="6"/>
        <v>1.7</v>
      </c>
      <c r="L141" s="696">
        <f t="shared" ca="1" si="7"/>
        <v>622</v>
      </c>
      <c r="M141" s="696">
        <f t="shared" ca="1" si="8"/>
        <v>20.733333333333334</v>
      </c>
      <c r="N141" s="717">
        <v>44361</v>
      </c>
      <c r="O141" s="742">
        <v>12.1</v>
      </c>
      <c r="P141" s="748" t="s">
        <v>183</v>
      </c>
      <c r="Q141" s="816">
        <v>200</v>
      </c>
      <c r="R141" s="680"/>
      <c r="S141" s="680"/>
      <c r="T141" s="680"/>
      <c r="U141" s="488">
        <v>145</v>
      </c>
      <c r="V141" s="680"/>
      <c r="W141" s="798">
        <v>28</v>
      </c>
      <c r="X141" s="799">
        <v>27</v>
      </c>
      <c r="Y141" s="799">
        <v>27</v>
      </c>
      <c r="Z141" s="799">
        <v>26</v>
      </c>
      <c r="AA141" s="799">
        <v>26</v>
      </c>
      <c r="AB141" s="799">
        <v>25</v>
      </c>
      <c r="AC141" s="799">
        <v>26</v>
      </c>
      <c r="AD141" s="799">
        <v>25</v>
      </c>
      <c r="AE141" s="799">
        <v>26</v>
      </c>
      <c r="AF141" s="799">
        <v>26</v>
      </c>
      <c r="AG141" s="799">
        <v>25</v>
      </c>
      <c r="AH141" s="799">
        <v>25</v>
      </c>
      <c r="AI141" s="799">
        <v>24</v>
      </c>
      <c r="AJ141" s="799">
        <v>24</v>
      </c>
      <c r="AK141" s="799">
        <v>24</v>
      </c>
      <c r="AL141" s="799" t="s">
        <v>112</v>
      </c>
      <c r="AM141" s="799" t="s">
        <v>112</v>
      </c>
      <c r="AN141" s="799" t="s">
        <v>112</v>
      </c>
      <c r="AO141" s="680"/>
      <c r="AP141" s="680"/>
      <c r="AQ141" s="798" t="s">
        <v>112</v>
      </c>
      <c r="AR141" s="799">
        <v>30</v>
      </c>
      <c r="AS141" s="799">
        <v>29</v>
      </c>
      <c r="AT141" s="799">
        <v>29</v>
      </c>
      <c r="AU141" s="811">
        <v>30</v>
      </c>
      <c r="AV141" s="811">
        <v>30</v>
      </c>
      <c r="AW141" s="811">
        <v>30</v>
      </c>
      <c r="AX141" s="811">
        <v>30</v>
      </c>
      <c r="AY141" s="811">
        <v>29</v>
      </c>
      <c r="AZ141" s="677"/>
    </row>
    <row r="142" spans="1:52" ht="16" x14ac:dyDescent="0.2">
      <c r="A142" s="677" t="s">
        <v>33</v>
      </c>
      <c r="B142" s="680">
        <v>22</v>
      </c>
      <c r="C142" s="848" t="s">
        <v>407</v>
      </c>
      <c r="D142" s="680" t="s">
        <v>408</v>
      </c>
      <c r="E142" s="684" t="s">
        <v>400</v>
      </c>
      <c r="F142" s="702">
        <v>1343435</v>
      </c>
      <c r="G142" s="702" t="s">
        <v>17</v>
      </c>
      <c r="H142" s="684" t="s">
        <v>40</v>
      </c>
      <c r="I142" s="684" t="s">
        <v>208</v>
      </c>
      <c r="J142" s="721">
        <v>43998</v>
      </c>
      <c r="K142" s="696">
        <f t="shared" ca="1" si="6"/>
        <v>1.7</v>
      </c>
      <c r="L142" s="696">
        <f t="shared" ca="1" si="7"/>
        <v>622</v>
      </c>
      <c r="M142" s="696">
        <f t="shared" ca="1" si="8"/>
        <v>20.733333333333334</v>
      </c>
      <c r="N142" s="717">
        <v>44361</v>
      </c>
      <c r="O142" s="742">
        <v>12.1</v>
      </c>
      <c r="P142" s="748" t="s">
        <v>183</v>
      </c>
      <c r="Q142" s="816">
        <v>208</v>
      </c>
      <c r="R142" s="680"/>
      <c r="S142" s="680"/>
      <c r="T142" s="680"/>
      <c r="U142" s="488">
        <v>149</v>
      </c>
      <c r="V142" s="680"/>
      <c r="W142" s="798">
        <v>26</v>
      </c>
      <c r="X142" s="799">
        <v>26</v>
      </c>
      <c r="Y142" s="799">
        <v>26</v>
      </c>
      <c r="Z142" s="799">
        <v>25</v>
      </c>
      <c r="AA142" s="799">
        <v>26</v>
      </c>
      <c r="AB142" s="799">
        <v>26</v>
      </c>
      <c r="AC142" s="799">
        <v>25</v>
      </c>
      <c r="AD142" s="799">
        <v>26</v>
      </c>
      <c r="AE142" s="799">
        <v>26</v>
      </c>
      <c r="AF142" s="799">
        <v>26</v>
      </c>
      <c r="AG142" s="799">
        <v>27</v>
      </c>
      <c r="AH142" s="799">
        <v>27</v>
      </c>
      <c r="AI142" s="799">
        <v>28</v>
      </c>
      <c r="AJ142" s="799">
        <v>29</v>
      </c>
      <c r="AK142" s="799">
        <v>30</v>
      </c>
      <c r="AL142" s="799" t="s">
        <v>112</v>
      </c>
      <c r="AM142" s="799" t="s">
        <v>112</v>
      </c>
      <c r="AN142" s="799" t="s">
        <v>112</v>
      </c>
      <c r="AO142" s="680"/>
      <c r="AP142" s="680"/>
      <c r="AQ142" s="798" t="s">
        <v>112</v>
      </c>
      <c r="AR142" s="799">
        <v>32</v>
      </c>
      <c r="AS142" s="799">
        <v>32</v>
      </c>
      <c r="AT142" s="799">
        <v>32</v>
      </c>
      <c r="AU142" s="811">
        <v>33</v>
      </c>
      <c r="AV142" s="811">
        <v>32</v>
      </c>
      <c r="AW142" s="811">
        <v>32</v>
      </c>
      <c r="AX142" s="811">
        <v>33</v>
      </c>
      <c r="AY142" s="811">
        <v>32</v>
      </c>
      <c r="AZ142" s="677"/>
    </row>
    <row r="143" spans="1:52" ht="16" x14ac:dyDescent="0.2">
      <c r="A143" s="677" t="s">
        <v>33</v>
      </c>
      <c r="B143" s="680">
        <v>23</v>
      </c>
      <c r="C143" s="848" t="s">
        <v>409</v>
      </c>
      <c r="D143" s="680" t="s">
        <v>410</v>
      </c>
      <c r="E143" s="684" t="s">
        <v>411</v>
      </c>
      <c r="F143" s="702">
        <v>1336218</v>
      </c>
      <c r="G143" s="702" t="s">
        <v>15</v>
      </c>
      <c r="H143" s="684" t="s">
        <v>40</v>
      </c>
      <c r="I143" s="684" t="s">
        <v>124</v>
      </c>
      <c r="J143" s="721">
        <v>44002</v>
      </c>
      <c r="K143" s="696">
        <f t="shared" ca="1" si="6"/>
        <v>1.6888888888888889</v>
      </c>
      <c r="L143" s="696">
        <f t="shared" ca="1" si="7"/>
        <v>618</v>
      </c>
      <c r="M143" s="696">
        <f t="shared" ca="1" si="8"/>
        <v>20.6</v>
      </c>
      <c r="N143" s="717">
        <v>44361</v>
      </c>
      <c r="O143" s="742">
        <v>11.97</v>
      </c>
      <c r="P143" s="748" t="s">
        <v>183</v>
      </c>
      <c r="Q143" s="816">
        <v>140</v>
      </c>
      <c r="R143" s="680"/>
      <c r="S143" s="680"/>
      <c r="T143" s="680"/>
      <c r="U143" s="488">
        <v>148</v>
      </c>
      <c r="V143" s="680"/>
      <c r="W143" s="798">
        <v>33</v>
      </c>
      <c r="X143" s="799">
        <v>33</v>
      </c>
      <c r="Y143" s="799">
        <v>31</v>
      </c>
      <c r="Z143" s="799">
        <v>30</v>
      </c>
      <c r="AA143" s="799">
        <v>28</v>
      </c>
      <c r="AB143" s="799">
        <v>28</v>
      </c>
      <c r="AC143" s="799">
        <v>29</v>
      </c>
      <c r="AD143" s="799">
        <v>28</v>
      </c>
      <c r="AE143" s="799">
        <v>28</v>
      </c>
      <c r="AF143" s="799">
        <v>28</v>
      </c>
      <c r="AG143" s="799">
        <v>30</v>
      </c>
      <c r="AH143" s="799">
        <v>32</v>
      </c>
      <c r="AI143" s="799">
        <v>32</v>
      </c>
      <c r="AJ143" s="799">
        <v>34</v>
      </c>
      <c r="AK143" s="799">
        <v>36</v>
      </c>
      <c r="AL143" s="799" t="s">
        <v>112</v>
      </c>
      <c r="AM143" s="799" t="s">
        <v>112</v>
      </c>
      <c r="AN143" s="799" t="s">
        <v>112</v>
      </c>
      <c r="AO143" s="680"/>
      <c r="AP143" s="680"/>
      <c r="AQ143" s="798">
        <v>37</v>
      </c>
      <c r="AR143" s="799">
        <v>35</v>
      </c>
      <c r="AS143" s="799">
        <v>35</v>
      </c>
      <c r="AT143" s="799">
        <v>35</v>
      </c>
      <c r="AU143" s="811">
        <v>34</v>
      </c>
      <c r="AV143" s="811">
        <v>35</v>
      </c>
      <c r="AW143" s="811">
        <v>35</v>
      </c>
      <c r="AX143" s="811">
        <v>36</v>
      </c>
      <c r="AY143" s="811">
        <v>35</v>
      </c>
      <c r="AZ143" s="677"/>
    </row>
    <row r="144" spans="1:52" ht="16" x14ac:dyDescent="0.2">
      <c r="A144" s="677" t="s">
        <v>33</v>
      </c>
      <c r="B144" s="680">
        <v>24</v>
      </c>
      <c r="C144" s="848" t="s">
        <v>412</v>
      </c>
      <c r="D144" s="680" t="s">
        <v>413</v>
      </c>
      <c r="E144" s="684" t="s">
        <v>411</v>
      </c>
      <c r="F144" s="702">
        <v>1336218</v>
      </c>
      <c r="G144" s="702" t="s">
        <v>15</v>
      </c>
      <c r="H144" s="684" t="s">
        <v>40</v>
      </c>
      <c r="I144" s="684" t="s">
        <v>121</v>
      </c>
      <c r="J144" s="721">
        <v>44002</v>
      </c>
      <c r="K144" s="696">
        <f t="shared" ca="1" si="6"/>
        <v>1.6888888888888889</v>
      </c>
      <c r="L144" s="696">
        <f t="shared" ca="1" si="7"/>
        <v>618</v>
      </c>
      <c r="M144" s="696">
        <f t="shared" ca="1" si="8"/>
        <v>20.6</v>
      </c>
      <c r="N144" s="717">
        <v>44361</v>
      </c>
      <c r="O144" s="742">
        <v>11.97</v>
      </c>
      <c r="P144" s="748" t="s">
        <v>183</v>
      </c>
      <c r="Q144" s="816">
        <v>172</v>
      </c>
      <c r="R144" s="680"/>
      <c r="S144" s="680"/>
      <c r="T144" s="680"/>
      <c r="U144" s="488">
        <v>153</v>
      </c>
      <c r="V144" s="680"/>
      <c r="W144" s="798">
        <v>31</v>
      </c>
      <c r="X144" s="799">
        <v>31</v>
      </c>
      <c r="Y144" s="799">
        <v>31</v>
      </c>
      <c r="Z144" s="799">
        <v>32</v>
      </c>
      <c r="AA144" s="799">
        <v>32</v>
      </c>
      <c r="AB144" s="799">
        <v>32</v>
      </c>
      <c r="AC144" s="799">
        <v>33</v>
      </c>
      <c r="AD144" s="799">
        <v>33</v>
      </c>
      <c r="AE144" s="799">
        <v>33</v>
      </c>
      <c r="AF144" s="799">
        <v>33</v>
      </c>
      <c r="AG144" s="799">
        <v>33</v>
      </c>
      <c r="AH144" s="799">
        <v>33</v>
      </c>
      <c r="AI144" s="799">
        <v>34</v>
      </c>
      <c r="AJ144" s="799">
        <v>34</v>
      </c>
      <c r="AK144" s="799">
        <v>34</v>
      </c>
      <c r="AL144" s="799" t="s">
        <v>112</v>
      </c>
      <c r="AM144" s="799" t="s">
        <v>112</v>
      </c>
      <c r="AN144" s="799" t="s">
        <v>112</v>
      </c>
      <c r="AO144" s="680"/>
      <c r="AP144" s="680"/>
      <c r="AQ144" s="798">
        <v>36</v>
      </c>
      <c r="AR144" s="799">
        <v>33</v>
      </c>
      <c r="AS144" s="799">
        <v>33</v>
      </c>
      <c r="AT144" s="799">
        <v>33</v>
      </c>
      <c r="AU144" s="811">
        <v>33</v>
      </c>
      <c r="AV144" s="811">
        <v>34</v>
      </c>
      <c r="AW144" s="811">
        <v>34</v>
      </c>
      <c r="AX144" s="811">
        <v>34</v>
      </c>
      <c r="AY144" s="811">
        <v>34</v>
      </c>
      <c r="AZ144" s="677"/>
    </row>
    <row r="145" spans="1:52" ht="16" x14ac:dyDescent="0.2">
      <c r="A145" s="677" t="s">
        <v>33</v>
      </c>
      <c r="B145" s="680">
        <v>25</v>
      </c>
      <c r="C145" s="848" t="s">
        <v>414</v>
      </c>
      <c r="D145" s="680" t="s">
        <v>415</v>
      </c>
      <c r="E145" s="684" t="s">
        <v>411</v>
      </c>
      <c r="F145" s="702">
        <v>1336218</v>
      </c>
      <c r="G145" s="702" t="s">
        <v>15</v>
      </c>
      <c r="H145" s="684" t="s">
        <v>40</v>
      </c>
      <c r="I145" s="684" t="s">
        <v>111</v>
      </c>
      <c r="J145" s="721">
        <v>44002</v>
      </c>
      <c r="K145" s="696">
        <f t="shared" ca="1" si="6"/>
        <v>1.6888888888888889</v>
      </c>
      <c r="L145" s="696">
        <f t="shared" ca="1" si="7"/>
        <v>618</v>
      </c>
      <c r="M145" s="696">
        <f t="shared" ca="1" si="8"/>
        <v>20.6</v>
      </c>
      <c r="N145" s="717">
        <v>44361</v>
      </c>
      <c r="O145" s="742">
        <v>11.97</v>
      </c>
      <c r="P145" s="748" t="s">
        <v>183</v>
      </c>
      <c r="Q145" s="816">
        <v>184</v>
      </c>
      <c r="R145" s="680"/>
      <c r="S145" s="680"/>
      <c r="T145" s="680"/>
      <c r="U145" s="488">
        <v>154</v>
      </c>
      <c r="V145" s="680"/>
      <c r="W145" s="798">
        <v>33</v>
      </c>
      <c r="X145" s="799">
        <v>33</v>
      </c>
      <c r="Y145" s="799">
        <v>33</v>
      </c>
      <c r="Z145" s="799">
        <v>33</v>
      </c>
      <c r="AA145" s="799">
        <v>32</v>
      </c>
      <c r="AB145" s="799">
        <v>33</v>
      </c>
      <c r="AC145" s="799">
        <v>33</v>
      </c>
      <c r="AD145" s="799">
        <v>34</v>
      </c>
      <c r="AE145" s="799">
        <v>33</v>
      </c>
      <c r="AF145" s="799">
        <v>33</v>
      </c>
      <c r="AG145" s="799">
        <v>34</v>
      </c>
      <c r="AH145" s="799">
        <v>34</v>
      </c>
      <c r="AI145" s="799">
        <v>35</v>
      </c>
      <c r="AJ145" s="799">
        <v>35</v>
      </c>
      <c r="AK145" s="799">
        <v>35</v>
      </c>
      <c r="AL145" s="799" t="s">
        <v>112</v>
      </c>
      <c r="AM145" s="799" t="s">
        <v>112</v>
      </c>
      <c r="AN145" s="799" t="s">
        <v>112</v>
      </c>
      <c r="AO145" s="680"/>
      <c r="AP145" s="680"/>
      <c r="AQ145" s="798">
        <v>37</v>
      </c>
      <c r="AR145" s="799">
        <v>34</v>
      </c>
      <c r="AS145" s="799">
        <v>35</v>
      </c>
      <c r="AT145" s="799">
        <v>34</v>
      </c>
      <c r="AU145" s="811">
        <v>34</v>
      </c>
      <c r="AV145" s="811">
        <v>35</v>
      </c>
      <c r="AW145" s="811">
        <v>35</v>
      </c>
      <c r="AX145" s="811">
        <v>35</v>
      </c>
      <c r="AY145" s="811">
        <v>35</v>
      </c>
      <c r="AZ145" s="677"/>
    </row>
    <row r="146" spans="1:52" ht="16" x14ac:dyDescent="0.2">
      <c r="A146" s="677" t="s">
        <v>33</v>
      </c>
      <c r="B146" s="680">
        <v>26</v>
      </c>
      <c r="C146" s="848" t="s">
        <v>416</v>
      </c>
      <c r="D146" s="680" t="s">
        <v>417</v>
      </c>
      <c r="E146" s="684" t="s">
        <v>411</v>
      </c>
      <c r="F146" s="702">
        <v>1336218</v>
      </c>
      <c r="G146" s="702" t="s">
        <v>15</v>
      </c>
      <c r="H146" s="684" t="s">
        <v>40</v>
      </c>
      <c r="I146" s="684" t="s">
        <v>118</v>
      </c>
      <c r="J146" s="721">
        <v>44002</v>
      </c>
      <c r="K146" s="696">
        <f t="shared" ca="1" si="6"/>
        <v>1.6888888888888889</v>
      </c>
      <c r="L146" s="696">
        <f t="shared" ca="1" si="7"/>
        <v>618</v>
      </c>
      <c r="M146" s="696">
        <f t="shared" ca="1" si="8"/>
        <v>20.6</v>
      </c>
      <c r="N146" s="717">
        <v>44361</v>
      </c>
      <c r="O146" s="742">
        <v>11.97</v>
      </c>
      <c r="P146" s="748" t="s">
        <v>183</v>
      </c>
      <c r="Q146" s="816">
        <v>162</v>
      </c>
      <c r="R146" s="680"/>
      <c r="S146" s="680"/>
      <c r="T146" s="680"/>
      <c r="U146" s="488">
        <v>160</v>
      </c>
      <c r="V146" s="680"/>
      <c r="W146" s="798">
        <v>32</v>
      </c>
      <c r="X146" s="799">
        <v>32</v>
      </c>
      <c r="Y146" s="799">
        <v>34</v>
      </c>
      <c r="Z146" s="799">
        <v>34</v>
      </c>
      <c r="AA146" s="799">
        <v>33</v>
      </c>
      <c r="AB146" s="799">
        <v>34</v>
      </c>
      <c r="AC146" s="799">
        <v>34</v>
      </c>
      <c r="AD146" s="799">
        <v>34</v>
      </c>
      <c r="AE146" s="799">
        <v>34</v>
      </c>
      <c r="AF146" s="799">
        <v>34</v>
      </c>
      <c r="AG146" s="799">
        <v>34</v>
      </c>
      <c r="AH146" s="799">
        <v>34</v>
      </c>
      <c r="AI146" s="799">
        <v>35</v>
      </c>
      <c r="AJ146" s="799">
        <v>34</v>
      </c>
      <c r="AK146" s="799">
        <v>34</v>
      </c>
      <c r="AL146" s="799" t="s">
        <v>112</v>
      </c>
      <c r="AM146" s="799" t="s">
        <v>112</v>
      </c>
      <c r="AN146" s="799" t="s">
        <v>112</v>
      </c>
      <c r="AO146" s="680"/>
      <c r="AP146" s="680"/>
      <c r="AQ146" s="798">
        <v>35</v>
      </c>
      <c r="AR146" s="799">
        <v>33</v>
      </c>
      <c r="AS146" s="799">
        <v>34</v>
      </c>
      <c r="AT146" s="799">
        <v>33</v>
      </c>
      <c r="AU146" s="811">
        <v>33</v>
      </c>
      <c r="AV146" s="811">
        <v>33</v>
      </c>
      <c r="AW146" s="811">
        <v>32</v>
      </c>
      <c r="AX146" s="811">
        <v>33</v>
      </c>
      <c r="AY146" s="811">
        <v>33</v>
      </c>
      <c r="AZ146" s="677"/>
    </row>
    <row r="147" spans="1:52" ht="16" x14ac:dyDescent="0.2">
      <c r="A147" s="677" t="s">
        <v>33</v>
      </c>
      <c r="B147" s="680">
        <v>27</v>
      </c>
      <c r="C147" s="848" t="s">
        <v>418</v>
      </c>
      <c r="D147" s="680" t="s">
        <v>419</v>
      </c>
      <c r="E147" s="684" t="s">
        <v>411</v>
      </c>
      <c r="F147" s="702">
        <v>1336218</v>
      </c>
      <c r="G147" s="702" t="s">
        <v>15</v>
      </c>
      <c r="H147" s="684" t="s">
        <v>40</v>
      </c>
      <c r="I147" s="684" t="s">
        <v>115</v>
      </c>
      <c r="J147" s="721">
        <v>44002</v>
      </c>
      <c r="K147" s="696">
        <f t="shared" ca="1" si="6"/>
        <v>1.6888888888888889</v>
      </c>
      <c r="L147" s="696">
        <f t="shared" ca="1" si="7"/>
        <v>618</v>
      </c>
      <c r="M147" s="696">
        <f t="shared" ca="1" si="8"/>
        <v>20.6</v>
      </c>
      <c r="N147" s="717">
        <v>44361</v>
      </c>
      <c r="O147" s="742">
        <v>11.97</v>
      </c>
      <c r="P147" s="748" t="s">
        <v>183</v>
      </c>
      <c r="Q147" s="816">
        <v>202</v>
      </c>
      <c r="R147" s="680"/>
      <c r="S147" s="680"/>
      <c r="T147" s="680"/>
      <c r="U147" s="488">
        <v>175</v>
      </c>
      <c r="V147" s="680"/>
      <c r="W147" s="798">
        <v>34</v>
      </c>
      <c r="X147" s="799">
        <v>34</v>
      </c>
      <c r="Y147" s="799">
        <v>34</v>
      </c>
      <c r="Z147" s="799">
        <v>33</v>
      </c>
      <c r="AA147" s="799">
        <v>33</v>
      </c>
      <c r="AB147" s="799">
        <v>32</v>
      </c>
      <c r="AC147" s="799">
        <v>33</v>
      </c>
      <c r="AD147" s="799">
        <v>32</v>
      </c>
      <c r="AE147" s="799">
        <v>31</v>
      </c>
      <c r="AF147" s="799">
        <v>30</v>
      </c>
      <c r="AG147" s="799">
        <v>32</v>
      </c>
      <c r="AH147" s="799">
        <v>33</v>
      </c>
      <c r="AI147" s="799">
        <v>35</v>
      </c>
      <c r="AJ147" s="799">
        <v>35</v>
      </c>
      <c r="AK147" s="799">
        <v>37</v>
      </c>
      <c r="AL147" s="799" t="s">
        <v>112</v>
      </c>
      <c r="AM147" s="799" t="s">
        <v>112</v>
      </c>
      <c r="AN147" s="799" t="s">
        <v>112</v>
      </c>
      <c r="AO147" s="680"/>
      <c r="AP147" s="680"/>
      <c r="AQ147" s="798">
        <v>37</v>
      </c>
      <c r="AR147" s="799">
        <v>35</v>
      </c>
      <c r="AS147" s="799">
        <v>36</v>
      </c>
      <c r="AT147" s="799">
        <v>36</v>
      </c>
      <c r="AU147" s="811">
        <v>35</v>
      </c>
      <c r="AV147" s="811">
        <v>36</v>
      </c>
      <c r="AW147" s="811">
        <v>36</v>
      </c>
      <c r="AX147" s="811">
        <v>37</v>
      </c>
      <c r="AY147" s="811">
        <v>36</v>
      </c>
      <c r="AZ147" s="677"/>
    </row>
    <row r="148" spans="1:52" ht="16" x14ac:dyDescent="0.2">
      <c r="A148" s="677" t="s">
        <v>33</v>
      </c>
      <c r="B148" s="680">
        <v>28</v>
      </c>
      <c r="C148" s="848" t="s">
        <v>420</v>
      </c>
      <c r="D148" s="680" t="s">
        <v>421</v>
      </c>
      <c r="E148" s="684" t="s">
        <v>422</v>
      </c>
      <c r="F148" s="702">
        <v>1324363</v>
      </c>
      <c r="G148" s="702" t="s">
        <v>15</v>
      </c>
      <c r="H148" s="684" t="s">
        <v>40</v>
      </c>
      <c r="I148" s="684" t="s">
        <v>124</v>
      </c>
      <c r="J148" s="721">
        <v>44010</v>
      </c>
      <c r="K148" s="696">
        <f t="shared" ca="1" si="6"/>
        <v>1.6666666666666667</v>
      </c>
      <c r="L148" s="696">
        <f t="shared" ca="1" si="7"/>
        <v>610</v>
      </c>
      <c r="M148" s="696">
        <f t="shared" ca="1" si="8"/>
        <v>20.333333333333332</v>
      </c>
      <c r="N148" s="717">
        <v>44361</v>
      </c>
      <c r="O148" s="742">
        <v>11.7</v>
      </c>
      <c r="P148" s="748" t="s">
        <v>183</v>
      </c>
      <c r="Q148" s="816">
        <v>165</v>
      </c>
      <c r="R148" s="680"/>
      <c r="S148" s="680"/>
      <c r="T148" s="680"/>
      <c r="U148" s="488">
        <v>162</v>
      </c>
      <c r="V148" s="680"/>
      <c r="W148" s="798">
        <v>30</v>
      </c>
      <c r="X148" s="799">
        <v>30</v>
      </c>
      <c r="Y148" s="799">
        <v>30</v>
      </c>
      <c r="Z148" s="799">
        <v>31</v>
      </c>
      <c r="AA148" s="799">
        <v>31</v>
      </c>
      <c r="AB148" s="799">
        <v>30</v>
      </c>
      <c r="AC148" s="799">
        <v>30</v>
      </c>
      <c r="AD148" s="799">
        <v>31</v>
      </c>
      <c r="AE148" s="799">
        <v>31</v>
      </c>
      <c r="AF148" s="799">
        <v>31</v>
      </c>
      <c r="AG148" s="799">
        <v>31</v>
      </c>
      <c r="AH148" s="799">
        <v>31</v>
      </c>
      <c r="AI148" s="799">
        <v>30</v>
      </c>
      <c r="AJ148" s="799">
        <v>30</v>
      </c>
      <c r="AK148" s="799">
        <v>31</v>
      </c>
      <c r="AL148" s="799" t="s">
        <v>112</v>
      </c>
      <c r="AM148" s="799" t="s">
        <v>112</v>
      </c>
      <c r="AN148" s="799" t="s">
        <v>112</v>
      </c>
      <c r="AO148" s="680"/>
      <c r="AP148" s="680"/>
      <c r="AQ148" s="798">
        <v>32</v>
      </c>
      <c r="AR148" s="799">
        <v>31</v>
      </c>
      <c r="AS148" s="799">
        <v>31</v>
      </c>
      <c r="AT148" s="799">
        <v>31</v>
      </c>
      <c r="AU148" s="811">
        <v>32</v>
      </c>
      <c r="AV148" s="811">
        <v>31</v>
      </c>
      <c r="AW148" s="811">
        <v>29</v>
      </c>
      <c r="AX148" s="811">
        <v>31</v>
      </c>
      <c r="AY148" s="811">
        <v>31</v>
      </c>
      <c r="AZ148" s="677"/>
    </row>
    <row r="149" spans="1:52" ht="16" x14ac:dyDescent="0.2">
      <c r="A149" s="677" t="s">
        <v>33</v>
      </c>
      <c r="B149" s="680">
        <v>29</v>
      </c>
      <c r="C149" s="848" t="s">
        <v>423</v>
      </c>
      <c r="D149" s="680" t="s">
        <v>424</v>
      </c>
      <c r="E149" s="684" t="s">
        <v>422</v>
      </c>
      <c r="F149" s="702">
        <v>1324363</v>
      </c>
      <c r="G149" s="702" t="s">
        <v>15</v>
      </c>
      <c r="H149" s="684" t="s">
        <v>40</v>
      </c>
      <c r="I149" s="684" t="s">
        <v>121</v>
      </c>
      <c r="J149" s="721">
        <v>44010</v>
      </c>
      <c r="K149" s="696">
        <f t="shared" ca="1" si="6"/>
        <v>1.6666666666666667</v>
      </c>
      <c r="L149" s="696">
        <f t="shared" ca="1" si="7"/>
        <v>610</v>
      </c>
      <c r="M149" s="696">
        <f t="shared" ca="1" si="8"/>
        <v>20.333333333333332</v>
      </c>
      <c r="N149" s="717">
        <v>44361</v>
      </c>
      <c r="O149" s="742">
        <v>11.7</v>
      </c>
      <c r="P149" s="748" t="s">
        <v>183</v>
      </c>
      <c r="Q149" s="816">
        <v>159</v>
      </c>
      <c r="R149" s="680"/>
      <c r="S149" s="680"/>
      <c r="T149" s="680"/>
      <c r="U149" s="488">
        <v>137</v>
      </c>
      <c r="V149" s="680"/>
      <c r="W149" s="798">
        <v>29</v>
      </c>
      <c r="X149" s="799">
        <v>29</v>
      </c>
      <c r="Y149" s="799">
        <v>29</v>
      </c>
      <c r="Z149" s="799">
        <v>30</v>
      </c>
      <c r="AA149" s="799">
        <v>30</v>
      </c>
      <c r="AB149" s="799">
        <v>30</v>
      </c>
      <c r="AC149" s="799">
        <v>30</v>
      </c>
      <c r="AD149" s="799">
        <v>29</v>
      </c>
      <c r="AE149" s="799">
        <v>29</v>
      </c>
      <c r="AF149" s="799">
        <v>31</v>
      </c>
      <c r="AG149" s="799">
        <v>31</v>
      </c>
      <c r="AH149" s="799">
        <v>31</v>
      </c>
      <c r="AI149" s="799">
        <v>31</v>
      </c>
      <c r="AJ149" s="799">
        <v>31</v>
      </c>
      <c r="AK149" s="799">
        <v>31</v>
      </c>
      <c r="AL149" s="799" t="s">
        <v>112</v>
      </c>
      <c r="AM149" s="799" t="s">
        <v>112</v>
      </c>
      <c r="AN149" s="799" t="s">
        <v>112</v>
      </c>
      <c r="AO149" s="680"/>
      <c r="AP149" s="680"/>
      <c r="AQ149" s="798">
        <v>33</v>
      </c>
      <c r="AR149" s="799">
        <v>32</v>
      </c>
      <c r="AS149" s="799">
        <v>32</v>
      </c>
      <c r="AT149" s="799">
        <v>32</v>
      </c>
      <c r="AU149" s="811">
        <v>33</v>
      </c>
      <c r="AV149" s="811">
        <v>32</v>
      </c>
      <c r="AW149" s="811">
        <v>33</v>
      </c>
      <c r="AX149" s="811">
        <v>33</v>
      </c>
      <c r="AY149" s="811">
        <v>33</v>
      </c>
      <c r="AZ149" s="677"/>
    </row>
    <row r="150" spans="1:52" ht="16" x14ac:dyDescent="0.2">
      <c r="A150" s="677" t="s">
        <v>33</v>
      </c>
      <c r="B150" s="680">
        <v>30</v>
      </c>
      <c r="C150" s="848" t="s">
        <v>425</v>
      </c>
      <c r="D150" s="680" t="s">
        <v>426</v>
      </c>
      <c r="E150" s="684" t="s">
        <v>422</v>
      </c>
      <c r="F150" s="702">
        <v>1324363</v>
      </c>
      <c r="G150" s="702" t="s">
        <v>15</v>
      </c>
      <c r="H150" s="684" t="s">
        <v>40</v>
      </c>
      <c r="I150" s="684" t="s">
        <v>111</v>
      </c>
      <c r="J150" s="721">
        <v>44010</v>
      </c>
      <c r="K150" s="696">
        <f t="shared" ca="1" si="6"/>
        <v>1.6666666666666667</v>
      </c>
      <c r="L150" s="696">
        <f t="shared" ca="1" si="7"/>
        <v>610</v>
      </c>
      <c r="M150" s="696">
        <f t="shared" ca="1" si="8"/>
        <v>20.333333333333332</v>
      </c>
      <c r="N150" s="717">
        <v>44361</v>
      </c>
      <c r="O150" s="742">
        <v>11.7</v>
      </c>
      <c r="P150" s="748" t="s">
        <v>183</v>
      </c>
      <c r="Q150" s="816">
        <v>143</v>
      </c>
      <c r="R150" s="680"/>
      <c r="S150" s="680"/>
      <c r="T150" s="680"/>
      <c r="U150" s="488">
        <v>148</v>
      </c>
      <c r="V150" s="680"/>
      <c r="W150" s="798">
        <v>30</v>
      </c>
      <c r="X150" s="799">
        <v>30</v>
      </c>
      <c r="Y150" s="799">
        <v>30</v>
      </c>
      <c r="Z150" s="799">
        <v>31</v>
      </c>
      <c r="AA150" s="799">
        <v>31</v>
      </c>
      <c r="AB150" s="799">
        <v>31</v>
      </c>
      <c r="AC150" s="799">
        <v>31</v>
      </c>
      <c r="AD150" s="799">
        <v>31</v>
      </c>
      <c r="AE150" s="799">
        <v>30</v>
      </c>
      <c r="AF150" s="799">
        <v>31</v>
      </c>
      <c r="AG150" s="799">
        <v>31</v>
      </c>
      <c r="AH150" s="799">
        <v>31</v>
      </c>
      <c r="AI150" s="799">
        <v>31</v>
      </c>
      <c r="AJ150" s="799">
        <v>31</v>
      </c>
      <c r="AK150" s="799">
        <v>31</v>
      </c>
      <c r="AL150" s="799" t="s">
        <v>112</v>
      </c>
      <c r="AM150" s="799" t="s">
        <v>112</v>
      </c>
      <c r="AN150" s="799" t="s">
        <v>112</v>
      </c>
      <c r="AO150" s="680"/>
      <c r="AP150" s="680"/>
      <c r="AQ150" s="798">
        <v>32</v>
      </c>
      <c r="AR150" s="799">
        <v>31</v>
      </c>
      <c r="AS150" s="799">
        <v>32</v>
      </c>
      <c r="AT150" s="799">
        <v>31</v>
      </c>
      <c r="AU150" s="811">
        <v>32</v>
      </c>
      <c r="AV150" s="811">
        <v>32</v>
      </c>
      <c r="AW150" s="811">
        <v>31</v>
      </c>
      <c r="AX150" s="811">
        <v>32</v>
      </c>
      <c r="AY150" s="811">
        <v>31</v>
      </c>
      <c r="AZ150" s="677"/>
    </row>
    <row r="151" spans="1:52" ht="16" x14ac:dyDescent="0.2">
      <c r="A151" s="677" t="s">
        <v>33</v>
      </c>
      <c r="B151" s="680">
        <v>31</v>
      </c>
      <c r="C151" s="848" t="s">
        <v>427</v>
      </c>
      <c r="D151" s="680" t="s">
        <v>428</v>
      </c>
      <c r="E151" s="684" t="s">
        <v>422</v>
      </c>
      <c r="F151" s="702">
        <v>1324363</v>
      </c>
      <c r="G151" s="702" t="s">
        <v>15</v>
      </c>
      <c r="H151" s="684" t="s">
        <v>40</v>
      </c>
      <c r="I151" s="684" t="s">
        <v>118</v>
      </c>
      <c r="J151" s="721">
        <v>44010</v>
      </c>
      <c r="K151" s="696">
        <f t="shared" ca="1" si="6"/>
        <v>1.6666666666666667</v>
      </c>
      <c r="L151" s="696">
        <f t="shared" ca="1" si="7"/>
        <v>610</v>
      </c>
      <c r="M151" s="696">
        <f t="shared" ca="1" si="8"/>
        <v>20.333333333333332</v>
      </c>
      <c r="N151" s="717">
        <v>44361</v>
      </c>
      <c r="O151" s="742">
        <v>11.7</v>
      </c>
      <c r="P151" s="748" t="s">
        <v>183</v>
      </c>
      <c r="Q151" s="816">
        <v>182</v>
      </c>
      <c r="R151" s="680"/>
      <c r="S151" s="680"/>
      <c r="T151" s="680"/>
      <c r="U151" s="488">
        <v>142</v>
      </c>
      <c r="V151" s="680"/>
      <c r="W151" s="798">
        <v>36</v>
      </c>
      <c r="X151" s="799">
        <v>35</v>
      </c>
      <c r="Y151" s="799">
        <v>35</v>
      </c>
      <c r="Z151" s="799">
        <v>34</v>
      </c>
      <c r="AA151" s="799">
        <v>33</v>
      </c>
      <c r="AB151" s="799">
        <v>33</v>
      </c>
      <c r="AC151" s="799">
        <v>33</v>
      </c>
      <c r="AD151" s="799">
        <v>33</v>
      </c>
      <c r="AE151" s="799">
        <v>32</v>
      </c>
      <c r="AF151" s="799">
        <v>32</v>
      </c>
      <c r="AG151" s="799">
        <v>32</v>
      </c>
      <c r="AH151" s="799">
        <v>31</v>
      </c>
      <c r="AI151" s="799">
        <v>31</v>
      </c>
      <c r="AJ151" s="799">
        <v>30</v>
      </c>
      <c r="AK151" s="799">
        <v>30</v>
      </c>
      <c r="AL151" s="799" t="s">
        <v>112</v>
      </c>
      <c r="AM151" s="799" t="s">
        <v>112</v>
      </c>
      <c r="AN151" s="799" t="s">
        <v>112</v>
      </c>
      <c r="AO151" s="680"/>
      <c r="AP151" s="680"/>
      <c r="AQ151" s="798">
        <v>31</v>
      </c>
      <c r="AR151" s="799">
        <v>29</v>
      </c>
      <c r="AS151" s="799">
        <v>29</v>
      </c>
      <c r="AT151" s="799">
        <v>28</v>
      </c>
      <c r="AU151" s="811">
        <v>29</v>
      </c>
      <c r="AV151" s="811">
        <v>29</v>
      </c>
      <c r="AW151" s="811">
        <v>29</v>
      </c>
      <c r="AX151" s="811">
        <v>29</v>
      </c>
      <c r="AY151" s="811">
        <v>29</v>
      </c>
      <c r="AZ151" s="677"/>
    </row>
    <row r="152" spans="1:52" ht="16" x14ac:dyDescent="0.2">
      <c r="A152" s="677" t="s">
        <v>112</v>
      </c>
      <c r="B152" s="680" t="s">
        <v>112</v>
      </c>
      <c r="C152" s="677" t="s">
        <v>112</v>
      </c>
      <c r="D152" s="680" t="s">
        <v>112</v>
      </c>
      <c r="E152" s="680" t="s">
        <v>112</v>
      </c>
      <c r="F152" s="680" t="s">
        <v>112</v>
      </c>
      <c r="G152" s="680" t="s">
        <v>112</v>
      </c>
      <c r="H152" s="680" t="s">
        <v>112</v>
      </c>
      <c r="I152" s="680" t="s">
        <v>112</v>
      </c>
      <c r="J152" s="680" t="s">
        <v>112</v>
      </c>
      <c r="K152" s="696"/>
      <c r="L152" s="696"/>
      <c r="M152" s="696"/>
      <c r="N152" s="680" t="s">
        <v>112</v>
      </c>
      <c r="O152" s="680" t="s">
        <v>112</v>
      </c>
      <c r="P152" s="680" t="s">
        <v>112</v>
      </c>
      <c r="Q152" s="680" t="s">
        <v>112</v>
      </c>
      <c r="R152" s="680" t="s">
        <v>112</v>
      </c>
      <c r="S152" s="680" t="s">
        <v>112</v>
      </c>
      <c r="T152" s="680" t="s">
        <v>112</v>
      </c>
      <c r="U152" s="680"/>
      <c r="V152" s="680" t="s">
        <v>112</v>
      </c>
      <c r="W152" s="680" t="s">
        <v>112</v>
      </c>
      <c r="X152" s="680" t="s">
        <v>112</v>
      </c>
      <c r="Y152" s="680" t="s">
        <v>112</v>
      </c>
      <c r="Z152" s="680" t="s">
        <v>112</v>
      </c>
      <c r="AA152" s="680" t="s">
        <v>112</v>
      </c>
      <c r="AB152" s="680" t="s">
        <v>112</v>
      </c>
      <c r="AC152" s="680" t="s">
        <v>112</v>
      </c>
      <c r="AD152" s="680" t="s">
        <v>112</v>
      </c>
      <c r="AE152" s="680" t="s">
        <v>112</v>
      </c>
      <c r="AF152" s="680" t="s">
        <v>112</v>
      </c>
      <c r="AG152" s="680" t="s">
        <v>112</v>
      </c>
      <c r="AH152" s="680" t="s">
        <v>112</v>
      </c>
      <c r="AI152" s="680" t="s">
        <v>112</v>
      </c>
      <c r="AJ152" s="680" t="s">
        <v>112</v>
      </c>
      <c r="AK152" s="680" t="s">
        <v>112</v>
      </c>
      <c r="AL152" s="680" t="s">
        <v>112</v>
      </c>
      <c r="AM152" s="680" t="s">
        <v>112</v>
      </c>
      <c r="AN152" s="680" t="s">
        <v>112</v>
      </c>
      <c r="AO152" s="680" t="s">
        <v>112</v>
      </c>
      <c r="AP152" s="680" t="s">
        <v>112</v>
      </c>
      <c r="AQ152" s="680" t="s">
        <v>112</v>
      </c>
      <c r="AR152" s="680" t="s">
        <v>112</v>
      </c>
      <c r="AS152" s="680" t="s">
        <v>112</v>
      </c>
      <c r="AT152" s="680" t="s">
        <v>112</v>
      </c>
      <c r="AU152" s="680" t="s">
        <v>112</v>
      </c>
      <c r="AV152" s="680" t="s">
        <v>112</v>
      </c>
      <c r="AW152" s="680" t="s">
        <v>112</v>
      </c>
      <c r="AX152" s="680" t="s">
        <v>112</v>
      </c>
      <c r="AY152" s="680" t="s">
        <v>112</v>
      </c>
      <c r="AZ152" s="677" t="s">
        <v>112</v>
      </c>
    </row>
    <row r="153" spans="1:52" ht="16" x14ac:dyDescent="0.2">
      <c r="A153" s="677" t="s">
        <v>429</v>
      </c>
      <c r="B153" s="680">
        <v>1</v>
      </c>
      <c r="C153" s="677"/>
      <c r="D153" s="684" t="s">
        <v>430</v>
      </c>
      <c r="E153" s="684" t="s">
        <v>431</v>
      </c>
      <c r="F153" s="684">
        <v>1343448</v>
      </c>
      <c r="G153" s="684" t="s">
        <v>17</v>
      </c>
      <c r="H153" s="684" t="s">
        <v>40</v>
      </c>
      <c r="I153" s="684" t="s">
        <v>121</v>
      </c>
      <c r="J153" s="723">
        <v>44063</v>
      </c>
      <c r="K153" s="696">
        <f t="shared" ca="1" si="6"/>
        <v>1.5222222222222221</v>
      </c>
      <c r="L153" s="696">
        <f t="shared" ca="1" si="7"/>
        <v>557</v>
      </c>
      <c r="M153" s="696">
        <f t="shared" ca="1" si="8"/>
        <v>18.566666666666666</v>
      </c>
      <c r="N153" s="737">
        <v>44417</v>
      </c>
      <c r="O153" s="742">
        <v>11.8</v>
      </c>
      <c r="P153" s="755" t="s">
        <v>183</v>
      </c>
      <c r="Q153" s="680">
        <v>175</v>
      </c>
      <c r="R153" s="680"/>
      <c r="S153" s="680"/>
      <c r="T153" s="680"/>
      <c r="U153" s="680"/>
      <c r="V153" s="680"/>
      <c r="W153" s="680"/>
      <c r="X153" s="680"/>
      <c r="Y153" s="680"/>
      <c r="Z153" s="680"/>
      <c r="AA153" s="680"/>
      <c r="AB153" s="680"/>
      <c r="AC153" s="680"/>
      <c r="AD153" s="680"/>
      <c r="AE153" s="680"/>
      <c r="AF153" s="680"/>
      <c r="AG153" s="680"/>
      <c r="AH153" s="680"/>
      <c r="AI153" s="680"/>
      <c r="AJ153" s="680">
        <v>26</v>
      </c>
      <c r="AK153" s="680">
        <v>26</v>
      </c>
      <c r="AL153" s="680">
        <v>25</v>
      </c>
      <c r="AM153" s="680">
        <v>25</v>
      </c>
      <c r="AN153" s="1">
        <v>26</v>
      </c>
      <c r="AO153" s="1">
        <v>25</v>
      </c>
      <c r="AP153" s="1">
        <v>26</v>
      </c>
      <c r="AQ153" s="1">
        <v>25</v>
      </c>
      <c r="AR153" s="1">
        <v>26</v>
      </c>
      <c r="AS153" s="1">
        <v>26</v>
      </c>
      <c r="AT153" s="1">
        <v>27</v>
      </c>
      <c r="AU153" s="1">
        <v>28</v>
      </c>
      <c r="AV153" s="1">
        <v>27</v>
      </c>
      <c r="AW153" s="680"/>
      <c r="AX153" s="680"/>
      <c r="AY153" s="680"/>
      <c r="AZ153" s="677"/>
    </row>
    <row r="154" spans="1:52" ht="16" x14ac:dyDescent="0.2">
      <c r="A154" s="677" t="s">
        <v>429</v>
      </c>
      <c r="B154" s="680">
        <v>2</v>
      </c>
      <c r="C154" s="677"/>
      <c r="D154" s="684" t="s">
        <v>432</v>
      </c>
      <c r="E154" s="684" t="s">
        <v>431</v>
      </c>
      <c r="F154" s="684">
        <v>1343448</v>
      </c>
      <c r="G154" s="684" t="s">
        <v>17</v>
      </c>
      <c r="H154" s="684" t="s">
        <v>40</v>
      </c>
      <c r="I154" s="684" t="s">
        <v>433</v>
      </c>
      <c r="J154" s="723">
        <v>44067</v>
      </c>
      <c r="K154" s="696">
        <f t="shared" ca="1" si="6"/>
        <v>1.5111111111111111</v>
      </c>
      <c r="L154" s="696">
        <f t="shared" ca="1" si="7"/>
        <v>553</v>
      </c>
      <c r="M154" s="696">
        <f t="shared" ca="1" si="8"/>
        <v>18.433333333333334</v>
      </c>
      <c r="N154" s="737">
        <v>44417</v>
      </c>
      <c r="O154" s="742">
        <v>11.67</v>
      </c>
      <c r="P154" s="755" t="s">
        <v>183</v>
      </c>
      <c r="Q154" s="680">
        <v>178</v>
      </c>
      <c r="R154" s="680"/>
      <c r="S154" s="680"/>
      <c r="T154" s="680"/>
      <c r="U154" s="680"/>
      <c r="V154" s="680"/>
      <c r="W154" s="680"/>
      <c r="X154" s="680"/>
      <c r="Y154" s="680"/>
      <c r="Z154" s="680"/>
      <c r="AA154" s="680"/>
      <c r="AB154" s="680"/>
      <c r="AC154" s="680"/>
      <c r="AD154" s="680"/>
      <c r="AE154" s="680"/>
      <c r="AF154" s="680"/>
      <c r="AG154" s="680"/>
      <c r="AH154" s="680"/>
      <c r="AI154" s="680"/>
      <c r="AJ154" s="680">
        <v>22</v>
      </c>
      <c r="AK154" s="680">
        <v>22</v>
      </c>
      <c r="AL154" s="680">
        <v>22</v>
      </c>
      <c r="AM154" s="680">
        <v>23</v>
      </c>
      <c r="AN154" s="1">
        <v>22</v>
      </c>
      <c r="AO154" s="1">
        <v>22</v>
      </c>
      <c r="AP154" s="1">
        <v>22</v>
      </c>
      <c r="AQ154" s="1">
        <v>22</v>
      </c>
      <c r="AR154" s="1">
        <v>23</v>
      </c>
      <c r="AS154" s="1">
        <v>22</v>
      </c>
      <c r="AT154" s="1">
        <v>23</v>
      </c>
      <c r="AU154" s="1">
        <v>23</v>
      </c>
      <c r="AV154" s="1">
        <v>22</v>
      </c>
      <c r="AW154" s="680"/>
      <c r="AX154" s="680"/>
      <c r="AY154" s="680"/>
      <c r="AZ154" s="677"/>
    </row>
    <row r="155" spans="1:52" ht="16" x14ac:dyDescent="0.2">
      <c r="A155" s="677" t="s">
        <v>429</v>
      </c>
      <c r="B155" s="680">
        <v>3</v>
      </c>
      <c r="C155" s="677"/>
      <c r="D155" s="684" t="s">
        <v>434</v>
      </c>
      <c r="E155" s="684" t="s">
        <v>431</v>
      </c>
      <c r="F155" s="684">
        <v>1343448</v>
      </c>
      <c r="G155" s="684" t="s">
        <v>17</v>
      </c>
      <c r="H155" s="684" t="s">
        <v>40</v>
      </c>
      <c r="I155" s="684" t="s">
        <v>115</v>
      </c>
      <c r="J155" s="723">
        <v>44067</v>
      </c>
      <c r="K155" s="696">
        <f t="shared" ca="1" si="6"/>
        <v>1.5111111111111111</v>
      </c>
      <c r="L155" s="696">
        <f t="shared" ca="1" si="7"/>
        <v>553</v>
      </c>
      <c r="M155" s="696">
        <f t="shared" ca="1" si="8"/>
        <v>18.433333333333334</v>
      </c>
      <c r="N155" s="737">
        <v>44417</v>
      </c>
      <c r="O155" s="742">
        <v>11.67</v>
      </c>
      <c r="P155" s="755" t="s">
        <v>183</v>
      </c>
      <c r="Q155" s="680">
        <v>182</v>
      </c>
      <c r="R155" s="680"/>
      <c r="S155" s="680"/>
      <c r="T155" s="680"/>
      <c r="U155" s="680"/>
      <c r="V155" s="680"/>
      <c r="W155" s="680"/>
      <c r="X155" s="680"/>
      <c r="Y155" s="680"/>
      <c r="Z155" s="680"/>
      <c r="AA155" s="680"/>
      <c r="AB155" s="680"/>
      <c r="AC155" s="680"/>
      <c r="AD155" s="680"/>
      <c r="AE155" s="680"/>
      <c r="AF155" s="680"/>
      <c r="AG155" s="680"/>
      <c r="AH155" s="680"/>
      <c r="AI155" s="680"/>
      <c r="AJ155" s="680">
        <v>23</v>
      </c>
      <c r="AK155" s="680">
        <v>23</v>
      </c>
      <c r="AL155" s="680">
        <v>24</v>
      </c>
      <c r="AM155" s="680">
        <v>24</v>
      </c>
      <c r="AN155" s="1">
        <v>23</v>
      </c>
      <c r="AO155" s="1">
        <v>23</v>
      </c>
      <c r="AP155" s="1">
        <v>23</v>
      </c>
      <c r="AQ155" s="1">
        <v>23</v>
      </c>
      <c r="AR155" s="1">
        <v>24</v>
      </c>
      <c r="AS155" s="1">
        <v>24</v>
      </c>
      <c r="AT155" s="1">
        <v>24</v>
      </c>
      <c r="AU155" s="1">
        <v>24</v>
      </c>
      <c r="AV155" s="1">
        <v>23</v>
      </c>
      <c r="AW155" s="680"/>
      <c r="AX155" s="680"/>
      <c r="AY155" s="680"/>
      <c r="AZ155" s="677"/>
    </row>
    <row r="156" spans="1:52" ht="16" x14ac:dyDescent="0.2">
      <c r="A156" s="677" t="s">
        <v>429</v>
      </c>
      <c r="B156" s="680">
        <v>4</v>
      </c>
      <c r="C156" s="677"/>
      <c r="D156" s="684" t="s">
        <v>435</v>
      </c>
      <c r="E156" s="684" t="s">
        <v>431</v>
      </c>
      <c r="F156" s="684">
        <v>1343448</v>
      </c>
      <c r="G156" s="684" t="s">
        <v>17</v>
      </c>
      <c r="H156" s="684" t="s">
        <v>40</v>
      </c>
      <c r="I156" s="684" t="s">
        <v>208</v>
      </c>
      <c r="J156" s="723">
        <v>44077</v>
      </c>
      <c r="K156" s="696">
        <f t="shared" ca="1" si="6"/>
        <v>1.4861111111111112</v>
      </c>
      <c r="L156" s="696">
        <f t="shared" ca="1" si="7"/>
        <v>543</v>
      </c>
      <c r="M156" s="696">
        <f t="shared" ca="1" si="8"/>
        <v>18.100000000000001</v>
      </c>
      <c r="N156" s="737">
        <v>44417</v>
      </c>
      <c r="O156" s="742">
        <v>11.33</v>
      </c>
      <c r="P156" s="755" t="s">
        <v>183</v>
      </c>
      <c r="Q156" s="680">
        <v>226</v>
      </c>
      <c r="R156" s="680"/>
      <c r="S156" s="680"/>
      <c r="T156" s="680"/>
      <c r="U156" s="680"/>
      <c r="V156" s="680"/>
      <c r="W156" s="680"/>
      <c r="X156" s="680"/>
      <c r="Y156" s="680"/>
      <c r="Z156" s="680"/>
      <c r="AA156" s="680"/>
      <c r="AB156" s="680"/>
      <c r="AC156" s="680"/>
      <c r="AD156" s="680"/>
      <c r="AE156" s="680"/>
      <c r="AF156" s="680"/>
      <c r="AG156" s="680"/>
      <c r="AH156" s="680"/>
      <c r="AI156" s="680"/>
      <c r="AJ156" s="795">
        <v>33</v>
      </c>
      <c r="AK156" s="795">
        <v>31</v>
      </c>
      <c r="AL156" s="680">
        <v>31</v>
      </c>
      <c r="AM156" s="680">
        <v>31</v>
      </c>
      <c r="AN156" s="1">
        <v>31</v>
      </c>
      <c r="AO156" s="1">
        <v>32</v>
      </c>
      <c r="AP156" s="1">
        <v>32</v>
      </c>
      <c r="AQ156" s="1">
        <v>32</v>
      </c>
      <c r="AR156" s="1">
        <v>32</v>
      </c>
      <c r="AS156" s="1">
        <v>34</v>
      </c>
      <c r="AT156" s="1">
        <v>35</v>
      </c>
      <c r="AU156" s="1">
        <v>32</v>
      </c>
      <c r="AV156" s="1">
        <v>34</v>
      </c>
      <c r="AW156" s="680"/>
      <c r="AX156" s="680"/>
      <c r="AY156" s="680"/>
      <c r="AZ156" s="677"/>
    </row>
    <row r="157" spans="1:52" ht="16" x14ac:dyDescent="0.2">
      <c r="A157" s="677" t="s">
        <v>429</v>
      </c>
      <c r="B157" s="680">
        <v>5</v>
      </c>
      <c r="C157" s="677"/>
      <c r="D157" s="684" t="s">
        <v>436</v>
      </c>
      <c r="E157" s="684" t="s">
        <v>437</v>
      </c>
      <c r="F157" s="704">
        <v>1343451</v>
      </c>
      <c r="G157" s="701" t="s">
        <v>15</v>
      </c>
      <c r="H157" s="701" t="s">
        <v>48</v>
      </c>
      <c r="I157" s="701" t="s">
        <v>124</v>
      </c>
      <c r="J157" s="724">
        <v>44059</v>
      </c>
      <c r="K157" s="696">
        <f t="shared" ca="1" si="6"/>
        <v>1.5333333333333334</v>
      </c>
      <c r="L157" s="696">
        <f t="shared" ca="1" si="7"/>
        <v>561</v>
      </c>
      <c r="M157" s="696">
        <f t="shared" ca="1" si="8"/>
        <v>18.7</v>
      </c>
      <c r="N157" s="738">
        <v>44417</v>
      </c>
      <c r="O157" s="742">
        <v>11.93</v>
      </c>
      <c r="P157" s="756" t="s">
        <v>14</v>
      </c>
      <c r="Q157" s="800">
        <v>189</v>
      </c>
      <c r="R157" s="680"/>
      <c r="S157" s="680"/>
      <c r="T157" s="680"/>
      <c r="U157" s="680"/>
      <c r="V157" s="680"/>
      <c r="W157" s="800">
        <v>27</v>
      </c>
      <c r="X157" s="800">
        <v>28</v>
      </c>
      <c r="Y157" s="800">
        <v>28</v>
      </c>
      <c r="Z157" s="800">
        <v>29</v>
      </c>
      <c r="AA157" s="800">
        <v>29</v>
      </c>
      <c r="AB157" s="800">
        <v>30</v>
      </c>
      <c r="AC157" s="800">
        <v>30</v>
      </c>
      <c r="AD157" s="800">
        <v>30</v>
      </c>
      <c r="AE157" s="800">
        <v>30</v>
      </c>
      <c r="AF157" s="800">
        <v>31</v>
      </c>
      <c r="AG157" s="680"/>
      <c r="AH157" s="680"/>
      <c r="AI157" s="680"/>
      <c r="AJ157" s="680">
        <v>41</v>
      </c>
      <c r="AK157" s="680">
        <v>40</v>
      </c>
      <c r="AL157" s="800">
        <v>39</v>
      </c>
      <c r="AM157" s="800">
        <v>41</v>
      </c>
      <c r="AN157" s="812">
        <v>39</v>
      </c>
      <c r="AO157" s="812">
        <v>40</v>
      </c>
      <c r="AP157" s="812">
        <v>38</v>
      </c>
      <c r="AQ157" s="812">
        <v>39</v>
      </c>
      <c r="AR157" s="812">
        <v>39</v>
      </c>
      <c r="AS157" s="812">
        <v>39</v>
      </c>
      <c r="AT157" s="812">
        <v>39</v>
      </c>
      <c r="AU157" s="812">
        <v>39</v>
      </c>
      <c r="AV157" s="812">
        <v>40</v>
      </c>
      <c r="AW157" s="680"/>
      <c r="AX157" s="680"/>
      <c r="AY157" s="680"/>
      <c r="AZ157" s="677"/>
    </row>
    <row r="158" spans="1:52" ht="16" x14ac:dyDescent="0.2">
      <c r="A158" s="677" t="s">
        <v>429</v>
      </c>
      <c r="B158" s="680">
        <v>6</v>
      </c>
      <c r="C158" s="677"/>
      <c r="D158" s="684" t="s">
        <v>438</v>
      </c>
      <c r="E158" s="684" t="s">
        <v>437</v>
      </c>
      <c r="F158" s="705">
        <v>1343451</v>
      </c>
      <c r="G158" s="684" t="s">
        <v>15</v>
      </c>
      <c r="H158" s="684" t="s">
        <v>48</v>
      </c>
      <c r="I158" s="684" t="s">
        <v>121</v>
      </c>
      <c r="J158" s="723">
        <v>44059</v>
      </c>
      <c r="K158" s="696">
        <f t="shared" ca="1" si="6"/>
        <v>1.5333333333333334</v>
      </c>
      <c r="L158" s="696">
        <f t="shared" ca="1" si="7"/>
        <v>561</v>
      </c>
      <c r="M158" s="696">
        <f t="shared" ca="1" si="8"/>
        <v>18.7</v>
      </c>
      <c r="N158" s="737">
        <v>44417</v>
      </c>
      <c r="O158" s="742">
        <v>11.93</v>
      </c>
      <c r="P158" s="757" t="s">
        <v>14</v>
      </c>
      <c r="Q158" s="680">
        <v>225</v>
      </c>
      <c r="R158" s="680"/>
      <c r="S158" s="680"/>
      <c r="T158" s="680"/>
      <c r="U158" s="680"/>
      <c r="V158" s="680"/>
      <c r="W158" s="680">
        <v>30</v>
      </c>
      <c r="X158" s="680">
        <v>31</v>
      </c>
      <c r="Y158" s="680">
        <v>33</v>
      </c>
      <c r="Z158" s="680">
        <v>34</v>
      </c>
      <c r="AA158" s="680">
        <v>35</v>
      </c>
      <c r="AB158" s="680">
        <v>35</v>
      </c>
      <c r="AC158" s="680">
        <v>36</v>
      </c>
      <c r="AD158" s="680">
        <v>37</v>
      </c>
      <c r="AE158" s="680">
        <v>39</v>
      </c>
      <c r="AF158" s="680">
        <v>40</v>
      </c>
      <c r="AG158" s="680"/>
      <c r="AH158" s="680"/>
      <c r="AI158" s="680"/>
      <c r="AJ158" s="680">
        <v>45</v>
      </c>
      <c r="AK158" s="680">
        <v>45</v>
      </c>
      <c r="AL158" s="680">
        <v>45</v>
      </c>
      <c r="AM158" s="680">
        <v>46</v>
      </c>
      <c r="AN158" s="1">
        <v>46</v>
      </c>
      <c r="AO158" s="1">
        <v>49</v>
      </c>
      <c r="AP158" s="1">
        <v>51</v>
      </c>
      <c r="AQ158" s="1">
        <v>53</v>
      </c>
      <c r="AR158" s="1">
        <v>54</v>
      </c>
      <c r="AS158" s="1">
        <v>51</v>
      </c>
      <c r="AT158" s="1">
        <v>48</v>
      </c>
      <c r="AU158" s="1">
        <v>46</v>
      </c>
      <c r="AV158" s="1">
        <v>47</v>
      </c>
      <c r="AW158" s="680"/>
      <c r="AX158" s="680"/>
      <c r="AY158" s="680"/>
      <c r="AZ158" s="677"/>
    </row>
    <row r="159" spans="1:52" ht="16" x14ac:dyDescent="0.2">
      <c r="A159" s="677" t="s">
        <v>429</v>
      </c>
      <c r="B159" s="680">
        <v>7</v>
      </c>
      <c r="C159" s="677"/>
      <c r="D159" s="684" t="s">
        <v>439</v>
      </c>
      <c r="E159" s="684" t="s">
        <v>437</v>
      </c>
      <c r="F159" s="705">
        <v>1343451</v>
      </c>
      <c r="G159" s="684" t="s">
        <v>15</v>
      </c>
      <c r="H159" s="684" t="s">
        <v>48</v>
      </c>
      <c r="I159" s="684" t="s">
        <v>111</v>
      </c>
      <c r="J159" s="723">
        <v>44059</v>
      </c>
      <c r="K159" s="696">
        <f t="shared" ca="1" si="6"/>
        <v>1.5333333333333334</v>
      </c>
      <c r="L159" s="696">
        <f t="shared" ca="1" si="7"/>
        <v>561</v>
      </c>
      <c r="M159" s="696">
        <f t="shared" ca="1" si="8"/>
        <v>18.7</v>
      </c>
      <c r="N159" s="737">
        <v>44417</v>
      </c>
      <c r="O159" s="742">
        <v>11.93</v>
      </c>
      <c r="P159" s="757" t="s">
        <v>14</v>
      </c>
      <c r="Q159" s="680">
        <v>201</v>
      </c>
      <c r="R159" s="680"/>
      <c r="S159" s="680"/>
      <c r="T159" s="680"/>
      <c r="U159" s="680"/>
      <c r="V159" s="680"/>
      <c r="W159" s="680">
        <v>26</v>
      </c>
      <c r="X159" s="680">
        <v>27</v>
      </c>
      <c r="Y159" s="680">
        <v>27</v>
      </c>
      <c r="Z159" s="680">
        <v>28</v>
      </c>
      <c r="AA159" s="680">
        <v>28</v>
      </c>
      <c r="AB159" s="680">
        <v>29</v>
      </c>
      <c r="AC159" s="680">
        <v>29</v>
      </c>
      <c r="AD159" s="680">
        <v>30</v>
      </c>
      <c r="AE159" s="680">
        <v>31</v>
      </c>
      <c r="AF159" s="680">
        <v>31</v>
      </c>
      <c r="AG159" s="680"/>
      <c r="AH159" s="680"/>
      <c r="AI159" s="680"/>
      <c r="AJ159" s="680">
        <v>31</v>
      </c>
      <c r="AK159" s="680">
        <v>31</v>
      </c>
      <c r="AL159" s="680">
        <v>31</v>
      </c>
      <c r="AM159" s="680">
        <v>31</v>
      </c>
      <c r="AN159" s="1">
        <v>30</v>
      </c>
      <c r="AO159" s="1">
        <v>29</v>
      </c>
      <c r="AP159" s="1">
        <v>30</v>
      </c>
      <c r="AQ159" s="1">
        <v>30</v>
      </c>
      <c r="AR159" s="1">
        <v>30</v>
      </c>
      <c r="AS159" s="1">
        <v>31</v>
      </c>
      <c r="AT159" s="1">
        <v>30</v>
      </c>
      <c r="AU159" s="1">
        <v>30</v>
      </c>
      <c r="AV159" s="1">
        <v>31</v>
      </c>
      <c r="AW159" s="680"/>
      <c r="AX159" s="680"/>
      <c r="AY159" s="680"/>
      <c r="AZ159" s="677"/>
    </row>
    <row r="160" spans="1:52" ht="16" x14ac:dyDescent="0.2">
      <c r="A160" s="677" t="s">
        <v>429</v>
      </c>
      <c r="B160" s="680">
        <v>8</v>
      </c>
      <c r="C160" s="677"/>
      <c r="D160" s="684" t="s">
        <v>440</v>
      </c>
      <c r="E160" s="684" t="s">
        <v>437</v>
      </c>
      <c r="F160" s="705">
        <v>1343451</v>
      </c>
      <c r="G160" s="684" t="s">
        <v>15</v>
      </c>
      <c r="H160" s="684" t="s">
        <v>48</v>
      </c>
      <c r="I160" s="684" t="s">
        <v>118</v>
      </c>
      <c r="J160" s="723">
        <v>44059</v>
      </c>
      <c r="K160" s="696">
        <f t="shared" ca="1" si="6"/>
        <v>1.5333333333333334</v>
      </c>
      <c r="L160" s="696">
        <f t="shared" ca="1" si="7"/>
        <v>561</v>
      </c>
      <c r="M160" s="696">
        <f t="shared" ca="1" si="8"/>
        <v>18.7</v>
      </c>
      <c r="N160" s="737">
        <v>44417</v>
      </c>
      <c r="O160" s="742">
        <v>11.93</v>
      </c>
      <c r="P160" s="757" t="s">
        <v>14</v>
      </c>
      <c r="Q160" s="680">
        <v>177</v>
      </c>
      <c r="R160" s="680"/>
      <c r="S160" s="680"/>
      <c r="T160" s="680"/>
      <c r="U160" s="680"/>
      <c r="V160" s="680"/>
      <c r="W160" s="680">
        <v>30</v>
      </c>
      <c r="X160" s="680">
        <v>31</v>
      </c>
      <c r="Y160" s="680">
        <v>33</v>
      </c>
      <c r="Z160" s="680">
        <v>34</v>
      </c>
      <c r="AA160" s="680">
        <v>35</v>
      </c>
      <c r="AB160" s="680">
        <v>36</v>
      </c>
      <c r="AC160" s="680">
        <v>37</v>
      </c>
      <c r="AD160" s="680">
        <v>39</v>
      </c>
      <c r="AE160" s="680">
        <v>41</v>
      </c>
      <c r="AF160" s="680">
        <v>43</v>
      </c>
      <c r="AG160" s="680"/>
      <c r="AH160" s="680"/>
      <c r="AI160" s="680"/>
      <c r="AJ160" s="680">
        <v>46</v>
      </c>
      <c r="AK160" s="680">
        <v>46</v>
      </c>
      <c r="AL160" s="680">
        <v>44</v>
      </c>
      <c r="AM160" s="680">
        <v>44</v>
      </c>
      <c r="AN160" s="1">
        <v>43</v>
      </c>
      <c r="AO160" s="1">
        <v>47</v>
      </c>
      <c r="AP160" s="1">
        <v>48</v>
      </c>
      <c r="AQ160" s="1">
        <v>50</v>
      </c>
      <c r="AR160" s="1">
        <v>50</v>
      </c>
      <c r="AS160" s="1">
        <v>50</v>
      </c>
      <c r="AT160" s="1">
        <v>49</v>
      </c>
      <c r="AU160" s="1">
        <v>51</v>
      </c>
      <c r="AV160" s="1">
        <v>51</v>
      </c>
      <c r="AW160" s="680"/>
      <c r="AX160" s="680"/>
      <c r="AY160" s="680"/>
      <c r="AZ160" s="677"/>
    </row>
    <row r="161" spans="1:52" ht="16" x14ac:dyDescent="0.2">
      <c r="A161" s="677"/>
      <c r="B161" s="680"/>
      <c r="C161" s="677"/>
      <c r="D161" s="684"/>
      <c r="E161" s="684"/>
      <c r="F161" s="705"/>
      <c r="G161" s="684"/>
      <c r="H161" s="684"/>
      <c r="I161" s="684"/>
      <c r="J161" s="723"/>
      <c r="K161" s="696"/>
      <c r="L161" s="696"/>
      <c r="M161" s="696"/>
      <c r="N161" s="719"/>
      <c r="O161" s="742"/>
      <c r="P161" s="757"/>
      <c r="Q161" s="680"/>
      <c r="R161" s="680"/>
      <c r="S161" s="680"/>
      <c r="T161" s="680"/>
      <c r="U161" s="680"/>
      <c r="V161" s="680"/>
      <c r="W161" s="680"/>
      <c r="X161" s="680"/>
      <c r="Y161" s="680"/>
      <c r="Z161" s="680"/>
      <c r="AA161" s="680"/>
      <c r="AB161" s="680"/>
      <c r="AC161" s="680"/>
      <c r="AD161" s="680"/>
      <c r="AE161" s="680"/>
      <c r="AF161" s="680"/>
      <c r="AG161" s="680"/>
      <c r="AH161" s="680"/>
      <c r="AI161" s="680"/>
      <c r="AJ161" s="680"/>
      <c r="AK161" s="680"/>
      <c r="AL161" s="680"/>
      <c r="AM161" s="680"/>
      <c r="AQ161" s="680"/>
      <c r="AR161" s="680"/>
      <c r="AS161" s="680"/>
      <c r="AT161" s="680"/>
      <c r="AU161" s="680"/>
      <c r="AV161" s="680"/>
      <c r="AW161" s="680"/>
      <c r="AX161" s="680"/>
      <c r="AY161" s="680"/>
      <c r="AZ161" s="677"/>
    </row>
    <row r="162" spans="1:52" ht="16" x14ac:dyDescent="0.2">
      <c r="A162" s="677" t="s">
        <v>441</v>
      </c>
      <c r="B162" s="680">
        <v>1</v>
      </c>
      <c r="C162" s="677"/>
      <c r="D162" s="684" t="s">
        <v>442</v>
      </c>
      <c r="E162" s="684" t="s">
        <v>170</v>
      </c>
      <c r="F162" s="705">
        <v>1362663</v>
      </c>
      <c r="G162" s="684" t="s">
        <v>17</v>
      </c>
      <c r="H162" s="684" t="s">
        <v>48</v>
      </c>
      <c r="I162" s="684" t="s">
        <v>124</v>
      </c>
      <c r="J162" s="723">
        <v>44081</v>
      </c>
      <c r="K162" s="696">
        <f t="shared" ca="1" si="6"/>
        <v>1.4750000000000001</v>
      </c>
      <c r="L162" s="696">
        <f t="shared" ca="1" si="7"/>
        <v>539</v>
      </c>
      <c r="M162" s="696">
        <f t="shared" ca="1" si="8"/>
        <v>17.966666666666665</v>
      </c>
      <c r="N162" s="719">
        <v>44445</v>
      </c>
      <c r="O162" s="742">
        <v>12.13</v>
      </c>
      <c r="P162" s="752" t="s">
        <v>183</v>
      </c>
      <c r="Q162" s="680">
        <v>178</v>
      </c>
      <c r="R162" s="680"/>
      <c r="S162" s="680"/>
      <c r="T162" s="680"/>
      <c r="U162" s="680"/>
      <c r="V162" s="680"/>
      <c r="W162" s="680"/>
      <c r="X162" s="680"/>
      <c r="Y162" s="680"/>
      <c r="Z162" s="680"/>
      <c r="AA162" s="680"/>
      <c r="AB162" s="680"/>
      <c r="AC162" s="680"/>
      <c r="AD162" s="680"/>
      <c r="AE162" s="680">
        <v>25</v>
      </c>
      <c r="AF162" s="680">
        <v>24</v>
      </c>
      <c r="AG162" s="680">
        <v>23</v>
      </c>
      <c r="AH162" s="680">
        <v>24</v>
      </c>
      <c r="AI162" s="1">
        <v>24</v>
      </c>
      <c r="AJ162" s="1">
        <v>24</v>
      </c>
      <c r="AK162" s="1">
        <v>24</v>
      </c>
      <c r="AL162" s="1">
        <v>24</v>
      </c>
      <c r="AM162" s="1">
        <v>24</v>
      </c>
      <c r="AN162" s="1">
        <v>23</v>
      </c>
      <c r="AO162" s="1">
        <v>24</v>
      </c>
      <c r="AP162" s="1">
        <v>24</v>
      </c>
      <c r="AQ162" s="1">
        <v>24</v>
      </c>
      <c r="AR162" s="1">
        <v>23</v>
      </c>
      <c r="AS162"/>
      <c r="AT162" s="680"/>
      <c r="AU162" s="680"/>
      <c r="AV162" s="680"/>
      <c r="AW162" s="680"/>
      <c r="AX162" s="680"/>
      <c r="AY162" s="680"/>
      <c r="AZ162" s="677"/>
    </row>
    <row r="163" spans="1:52" ht="16" x14ac:dyDescent="0.2">
      <c r="A163" s="677" t="s">
        <v>441</v>
      </c>
      <c r="B163" s="680">
        <v>2</v>
      </c>
      <c r="C163" s="677"/>
      <c r="D163" s="684" t="s">
        <v>443</v>
      </c>
      <c r="E163" s="684" t="s">
        <v>170</v>
      </c>
      <c r="F163" s="705">
        <v>1362663</v>
      </c>
      <c r="G163" s="684" t="s">
        <v>17</v>
      </c>
      <c r="H163" s="684" t="s">
        <v>48</v>
      </c>
      <c r="I163" s="684" t="s">
        <v>111</v>
      </c>
      <c r="J163" s="723">
        <v>44081</v>
      </c>
      <c r="K163" s="696">
        <f t="shared" ca="1" si="6"/>
        <v>1.4750000000000001</v>
      </c>
      <c r="L163" s="696">
        <f t="shared" ca="1" si="7"/>
        <v>539</v>
      </c>
      <c r="M163" s="696">
        <f t="shared" ca="1" si="8"/>
        <v>17.966666666666665</v>
      </c>
      <c r="N163" s="719">
        <v>44445</v>
      </c>
      <c r="O163" s="742">
        <v>12.13</v>
      </c>
      <c r="P163" s="752" t="s">
        <v>183</v>
      </c>
      <c r="Q163" s="680">
        <v>209</v>
      </c>
      <c r="R163" s="680"/>
      <c r="S163" s="680"/>
      <c r="T163" s="680"/>
      <c r="U163" s="680"/>
      <c r="V163" s="680"/>
      <c r="W163" s="680"/>
      <c r="X163" s="680"/>
      <c r="Y163" s="680"/>
      <c r="Z163" s="680"/>
      <c r="AA163" s="680"/>
      <c r="AB163" s="680"/>
      <c r="AC163" s="680"/>
      <c r="AD163" s="680"/>
      <c r="AE163" s="680">
        <v>24</v>
      </c>
      <c r="AF163" s="680">
        <v>28</v>
      </c>
      <c r="AG163" s="680">
        <v>21</v>
      </c>
      <c r="AH163" s="680">
        <v>22</v>
      </c>
      <c r="AI163" s="1">
        <v>23</v>
      </c>
      <c r="AJ163" s="1">
        <v>23</v>
      </c>
      <c r="AK163" s="1">
        <v>22</v>
      </c>
      <c r="AL163" s="1">
        <v>23</v>
      </c>
      <c r="AM163" s="1">
        <v>22</v>
      </c>
      <c r="AN163" s="1">
        <v>22</v>
      </c>
      <c r="AO163" s="1">
        <v>22</v>
      </c>
      <c r="AP163" s="1">
        <v>22</v>
      </c>
      <c r="AQ163" s="1">
        <v>22</v>
      </c>
      <c r="AR163" s="1">
        <v>22</v>
      </c>
      <c r="AS163"/>
      <c r="AT163" s="680"/>
      <c r="AU163" s="680"/>
      <c r="AV163" s="680"/>
      <c r="AW163" s="680"/>
      <c r="AX163" s="680"/>
      <c r="AY163" s="680"/>
      <c r="AZ163" s="677"/>
    </row>
    <row r="164" spans="1:52" ht="16" x14ac:dyDescent="0.2">
      <c r="A164" s="677" t="s">
        <v>441</v>
      </c>
      <c r="B164" s="680">
        <v>3</v>
      </c>
      <c r="C164" s="677"/>
      <c r="D164" s="684" t="s">
        <v>444</v>
      </c>
      <c r="E164" s="684" t="s">
        <v>170</v>
      </c>
      <c r="F164" s="705">
        <v>1362663</v>
      </c>
      <c r="G164" s="684" t="s">
        <v>17</v>
      </c>
      <c r="H164" s="684" t="s">
        <v>48</v>
      </c>
      <c r="I164" s="684" t="s">
        <v>118</v>
      </c>
      <c r="J164" s="723">
        <v>44081</v>
      </c>
      <c r="K164" s="696">
        <f t="shared" ca="1" si="6"/>
        <v>1.4750000000000001</v>
      </c>
      <c r="L164" s="696">
        <f t="shared" ca="1" si="7"/>
        <v>539</v>
      </c>
      <c r="M164" s="696">
        <f t="shared" ca="1" si="8"/>
        <v>17.966666666666665</v>
      </c>
      <c r="N164" s="719">
        <v>44445</v>
      </c>
      <c r="O164" s="742">
        <v>12.13</v>
      </c>
      <c r="P164" s="752" t="s">
        <v>183</v>
      </c>
      <c r="Q164" s="680">
        <v>194</v>
      </c>
      <c r="R164" s="680"/>
      <c r="S164" s="680"/>
      <c r="T164" s="680"/>
      <c r="U164" s="680"/>
      <c r="V164" s="680"/>
      <c r="W164" s="680"/>
      <c r="X164" s="680"/>
      <c r="Y164" s="680"/>
      <c r="Z164" s="680"/>
      <c r="AA164" s="680"/>
      <c r="AB164" s="680"/>
      <c r="AC164" s="680"/>
      <c r="AD164" s="680"/>
      <c r="AE164" s="680">
        <v>30</v>
      </c>
      <c r="AF164" s="680">
        <v>29</v>
      </c>
      <c r="AG164" s="680">
        <v>29</v>
      </c>
      <c r="AH164" s="680">
        <v>29</v>
      </c>
      <c r="AI164" s="1">
        <v>29</v>
      </c>
      <c r="AJ164" s="1">
        <v>28</v>
      </c>
      <c r="AK164" s="1">
        <v>28</v>
      </c>
      <c r="AL164" s="1">
        <v>28</v>
      </c>
      <c r="AM164" s="1">
        <v>28</v>
      </c>
      <c r="AN164" s="1">
        <v>28</v>
      </c>
      <c r="AO164" s="1">
        <v>30</v>
      </c>
      <c r="AP164" s="1">
        <v>29</v>
      </c>
      <c r="AQ164" s="1">
        <v>28</v>
      </c>
      <c r="AR164" s="1">
        <v>24</v>
      </c>
      <c r="AS164"/>
      <c r="AT164" s="680"/>
      <c r="AU164" s="680"/>
      <c r="AV164" s="680"/>
      <c r="AW164" s="680"/>
      <c r="AX164" s="680"/>
      <c r="AY164" s="680"/>
      <c r="AZ164" s="677"/>
    </row>
    <row r="165" spans="1:52" ht="16" x14ac:dyDescent="0.2">
      <c r="A165" s="677" t="s">
        <v>441</v>
      </c>
      <c r="B165" s="680">
        <v>4</v>
      </c>
      <c r="C165" s="677"/>
      <c r="D165" s="684" t="s">
        <v>445</v>
      </c>
      <c r="E165" s="684" t="s">
        <v>170</v>
      </c>
      <c r="F165" s="705">
        <v>1362663</v>
      </c>
      <c r="G165" s="684" t="s">
        <v>17</v>
      </c>
      <c r="H165" s="684" t="s">
        <v>48</v>
      </c>
      <c r="I165" s="684" t="s">
        <v>115</v>
      </c>
      <c r="J165" s="723">
        <v>44081</v>
      </c>
      <c r="K165" s="696">
        <f t="shared" ca="1" si="6"/>
        <v>1.4750000000000001</v>
      </c>
      <c r="L165" s="696">
        <f t="shared" ca="1" si="7"/>
        <v>539</v>
      </c>
      <c r="M165" s="696">
        <f t="shared" ca="1" si="8"/>
        <v>17.966666666666665</v>
      </c>
      <c r="N165" s="719">
        <v>44445</v>
      </c>
      <c r="O165" s="742">
        <v>12.13</v>
      </c>
      <c r="P165" s="752" t="s">
        <v>183</v>
      </c>
      <c r="Q165" s="680">
        <v>179</v>
      </c>
      <c r="R165" s="680"/>
      <c r="S165" s="680"/>
      <c r="T165" s="680"/>
      <c r="U165" s="680"/>
      <c r="V165" s="680"/>
      <c r="W165" s="680"/>
      <c r="X165" s="680"/>
      <c r="Y165" s="680"/>
      <c r="Z165" s="680"/>
      <c r="AA165" s="680"/>
      <c r="AB165" s="680"/>
      <c r="AC165" s="680"/>
      <c r="AD165" s="680"/>
      <c r="AE165" s="680">
        <v>29</v>
      </c>
      <c r="AF165" s="680">
        <v>26</v>
      </c>
      <c r="AG165" s="680">
        <v>28</v>
      </c>
      <c r="AH165" s="680">
        <v>28</v>
      </c>
      <c r="AI165" s="1">
        <v>29</v>
      </c>
      <c r="AJ165" s="1">
        <v>29</v>
      </c>
      <c r="AK165" s="1">
        <v>28</v>
      </c>
      <c r="AL165" s="1">
        <v>28</v>
      </c>
      <c r="AM165" s="1">
        <v>28</v>
      </c>
      <c r="AN165" s="1">
        <v>27</v>
      </c>
      <c r="AO165" s="1">
        <v>28</v>
      </c>
      <c r="AP165" s="1">
        <v>28</v>
      </c>
      <c r="AQ165" s="1">
        <v>28</v>
      </c>
      <c r="AR165" s="1">
        <v>27</v>
      </c>
      <c r="AS165"/>
      <c r="AT165" s="680"/>
      <c r="AU165" s="680"/>
      <c r="AV165" s="680"/>
      <c r="AW165" s="680"/>
      <c r="AX165" s="680"/>
      <c r="AY165" s="680"/>
      <c r="AZ165" s="677"/>
    </row>
    <row r="166" spans="1:52" ht="16" x14ac:dyDescent="0.2">
      <c r="A166" s="677" t="s">
        <v>441</v>
      </c>
      <c r="B166" s="680">
        <v>5</v>
      </c>
      <c r="C166" s="677"/>
      <c r="D166" s="684" t="s">
        <v>446</v>
      </c>
      <c r="E166" s="684" t="s">
        <v>170</v>
      </c>
      <c r="F166" s="705">
        <v>1362663</v>
      </c>
      <c r="G166" s="684" t="s">
        <v>17</v>
      </c>
      <c r="H166" s="684" t="s">
        <v>48</v>
      </c>
      <c r="I166" s="684" t="s">
        <v>208</v>
      </c>
      <c r="J166" s="723">
        <v>44081</v>
      </c>
      <c r="K166" s="696">
        <f t="shared" ca="1" si="6"/>
        <v>1.4750000000000001</v>
      </c>
      <c r="L166" s="696">
        <f t="shared" ca="1" si="7"/>
        <v>539</v>
      </c>
      <c r="M166" s="696">
        <f t="shared" ca="1" si="8"/>
        <v>17.966666666666665</v>
      </c>
      <c r="N166" s="719">
        <v>44445</v>
      </c>
      <c r="O166" s="742">
        <v>12.13</v>
      </c>
      <c r="P166" s="752" t="s">
        <v>183</v>
      </c>
      <c r="Q166" s="680">
        <v>158</v>
      </c>
      <c r="R166" s="680"/>
      <c r="S166" s="680"/>
      <c r="T166" s="680"/>
      <c r="U166" s="680"/>
      <c r="V166" s="680"/>
      <c r="W166" s="680"/>
      <c r="X166" s="680"/>
      <c r="Y166" s="680"/>
      <c r="Z166" s="680"/>
      <c r="AA166" s="680"/>
      <c r="AB166" s="680"/>
      <c r="AC166" s="680"/>
      <c r="AD166" s="680"/>
      <c r="AE166" s="680">
        <v>26</v>
      </c>
      <c r="AF166" s="680">
        <v>24</v>
      </c>
      <c r="AG166" s="680">
        <v>25</v>
      </c>
      <c r="AH166" s="680">
        <v>25</v>
      </c>
      <c r="AI166" s="1">
        <v>26</v>
      </c>
      <c r="AJ166" s="1">
        <v>26</v>
      </c>
      <c r="AK166" s="1">
        <v>25</v>
      </c>
      <c r="AL166" s="1">
        <v>25</v>
      </c>
      <c r="AM166" s="1">
        <v>25</v>
      </c>
      <c r="AN166" s="1">
        <v>26</v>
      </c>
      <c r="AO166" s="1">
        <v>26</v>
      </c>
      <c r="AP166" s="1">
        <v>27</v>
      </c>
      <c r="AQ166" s="1">
        <v>26</v>
      </c>
      <c r="AR166" s="1">
        <v>27</v>
      </c>
      <c r="AS166"/>
      <c r="AT166" s="680"/>
      <c r="AU166" s="680"/>
      <c r="AV166" s="680"/>
      <c r="AW166" s="680"/>
      <c r="AX166" s="680"/>
      <c r="AY166" s="680"/>
      <c r="AZ166" s="677"/>
    </row>
    <row r="167" spans="1:52" ht="16" x14ac:dyDescent="0.2">
      <c r="A167" s="677" t="s">
        <v>441</v>
      </c>
      <c r="B167" s="680">
        <v>6</v>
      </c>
      <c r="C167" s="677"/>
      <c r="D167" s="684" t="s">
        <v>447</v>
      </c>
      <c r="E167" s="684" t="s">
        <v>182</v>
      </c>
      <c r="F167" s="684">
        <v>1299778</v>
      </c>
      <c r="G167" s="684" t="s">
        <v>15</v>
      </c>
      <c r="H167" s="684" t="s">
        <v>48</v>
      </c>
      <c r="I167" s="684" t="s">
        <v>124</v>
      </c>
      <c r="J167" s="723">
        <v>44102</v>
      </c>
      <c r="K167" s="696">
        <f t="shared" ca="1" si="6"/>
        <v>1.4166666666666667</v>
      </c>
      <c r="L167" s="696">
        <f t="shared" ca="1" si="7"/>
        <v>518</v>
      </c>
      <c r="M167" s="696">
        <f t="shared" ca="1" si="8"/>
        <v>17.266666666666666</v>
      </c>
      <c r="N167" s="719">
        <v>44445</v>
      </c>
      <c r="O167" s="742">
        <v>11.43</v>
      </c>
      <c r="P167" s="752" t="s">
        <v>183</v>
      </c>
      <c r="Q167" s="680">
        <v>193</v>
      </c>
      <c r="R167" s="680"/>
      <c r="S167" s="680"/>
      <c r="T167" s="680"/>
      <c r="U167" s="680"/>
      <c r="V167" s="680"/>
      <c r="W167" s="680"/>
      <c r="X167" s="680"/>
      <c r="Y167" s="680"/>
      <c r="Z167" s="680"/>
      <c r="AA167" s="680"/>
      <c r="AB167" s="680"/>
      <c r="AC167" s="680"/>
      <c r="AD167" s="680"/>
      <c r="AE167" s="680">
        <v>36</v>
      </c>
      <c r="AF167" s="680">
        <v>35</v>
      </c>
      <c r="AG167" s="680">
        <v>35</v>
      </c>
      <c r="AH167" s="680">
        <v>35</v>
      </c>
      <c r="AI167" s="1">
        <v>35</v>
      </c>
      <c r="AJ167" s="1">
        <v>35</v>
      </c>
      <c r="AK167" s="1">
        <v>35</v>
      </c>
      <c r="AL167" s="1">
        <v>35</v>
      </c>
      <c r="AM167" s="1">
        <v>34</v>
      </c>
      <c r="AN167" s="1">
        <v>36</v>
      </c>
      <c r="AO167" s="1">
        <v>36</v>
      </c>
      <c r="AP167" s="1">
        <v>36</v>
      </c>
      <c r="AQ167" s="1">
        <v>36</v>
      </c>
      <c r="AR167" s="1">
        <v>36</v>
      </c>
      <c r="AS167"/>
      <c r="AT167" s="680"/>
      <c r="AU167" s="680"/>
      <c r="AV167" s="680"/>
      <c r="AW167" s="680"/>
      <c r="AX167" s="680"/>
      <c r="AY167" s="680"/>
      <c r="AZ167" s="677"/>
    </row>
    <row r="168" spans="1:52" ht="16" x14ac:dyDescent="0.2">
      <c r="A168" s="677" t="s">
        <v>441</v>
      </c>
      <c r="B168" s="680">
        <v>7</v>
      </c>
      <c r="C168" s="677"/>
      <c r="D168" s="684" t="s">
        <v>448</v>
      </c>
      <c r="E168" s="684" t="s">
        <v>182</v>
      </c>
      <c r="F168" s="684">
        <v>1324364</v>
      </c>
      <c r="G168" s="684" t="s">
        <v>17</v>
      </c>
      <c r="H168" s="684" t="s">
        <v>48</v>
      </c>
      <c r="I168" s="684" t="s">
        <v>124</v>
      </c>
      <c r="J168" s="723">
        <v>44095</v>
      </c>
      <c r="K168" s="696">
        <f t="shared" ca="1" si="6"/>
        <v>1.4361111111111111</v>
      </c>
      <c r="L168" s="696">
        <f t="shared" ca="1" si="7"/>
        <v>525</v>
      </c>
      <c r="M168" s="696">
        <f t="shared" ca="1" si="8"/>
        <v>17.5</v>
      </c>
      <c r="N168" s="719">
        <v>44445</v>
      </c>
      <c r="O168" s="742">
        <v>11.67</v>
      </c>
      <c r="P168" s="752" t="s">
        <v>183</v>
      </c>
      <c r="Q168" s="680">
        <v>201</v>
      </c>
      <c r="R168" s="680"/>
      <c r="S168" s="680"/>
      <c r="T168" s="680"/>
      <c r="U168" s="680"/>
      <c r="V168" s="680"/>
      <c r="W168" s="680"/>
      <c r="X168" s="680"/>
      <c r="Y168" s="680"/>
      <c r="Z168" s="680"/>
      <c r="AA168" s="680"/>
      <c r="AB168" s="680"/>
      <c r="AC168" s="680"/>
      <c r="AD168" s="680"/>
      <c r="AE168" s="680">
        <v>26</v>
      </c>
      <c r="AF168" s="680">
        <v>26</v>
      </c>
      <c r="AG168" s="680">
        <v>26</v>
      </c>
      <c r="AH168" s="680">
        <v>26</v>
      </c>
      <c r="AI168" s="1">
        <v>26</v>
      </c>
      <c r="AJ168" s="1">
        <v>26</v>
      </c>
      <c r="AK168" s="1">
        <v>26</v>
      </c>
      <c r="AL168" s="1">
        <v>26</v>
      </c>
      <c r="AM168" s="1">
        <v>26</v>
      </c>
      <c r="AN168" s="1">
        <v>27</v>
      </c>
      <c r="AO168" s="1">
        <v>25</v>
      </c>
      <c r="AP168" s="1">
        <v>26</v>
      </c>
      <c r="AQ168" s="1">
        <v>26</v>
      </c>
      <c r="AR168" s="1">
        <v>26</v>
      </c>
      <c r="AS168"/>
      <c r="AT168" s="680"/>
      <c r="AU168" s="680"/>
      <c r="AV168" s="680"/>
      <c r="AW168" s="680"/>
      <c r="AX168" s="680"/>
      <c r="AY168" s="680"/>
      <c r="AZ168" s="677"/>
    </row>
    <row r="169" spans="1:52" ht="16" x14ac:dyDescent="0.2">
      <c r="A169" s="677" t="s">
        <v>441</v>
      </c>
      <c r="B169" s="680">
        <v>8</v>
      </c>
      <c r="C169" s="677"/>
      <c r="D169" s="684" t="s">
        <v>449</v>
      </c>
      <c r="E169" s="684" t="s">
        <v>182</v>
      </c>
      <c r="F169" s="684">
        <v>1324364</v>
      </c>
      <c r="G169" s="684" t="s">
        <v>17</v>
      </c>
      <c r="H169" s="684" t="s">
        <v>48</v>
      </c>
      <c r="I169" s="684" t="s">
        <v>450</v>
      </c>
      <c r="J169" s="719">
        <v>44095</v>
      </c>
      <c r="K169" s="696">
        <f t="shared" ca="1" si="6"/>
        <v>1.4361111111111111</v>
      </c>
      <c r="L169" s="696">
        <f t="shared" ca="1" si="7"/>
        <v>525</v>
      </c>
      <c r="M169" s="696">
        <f t="shared" ca="1" si="8"/>
        <v>17.5</v>
      </c>
      <c r="N169" s="719">
        <v>44445</v>
      </c>
      <c r="O169" s="743">
        <v>11.67</v>
      </c>
      <c r="P169" s="752" t="s">
        <v>183</v>
      </c>
      <c r="Q169" s="680">
        <v>189</v>
      </c>
      <c r="R169" s="680"/>
      <c r="S169" s="680"/>
      <c r="T169" s="680"/>
      <c r="U169" s="680"/>
      <c r="V169" s="680"/>
      <c r="W169" s="680"/>
      <c r="X169" s="680"/>
      <c r="Y169" s="680"/>
      <c r="Z169" s="680"/>
      <c r="AA169" s="680"/>
      <c r="AB169" s="680"/>
      <c r="AC169" s="680"/>
      <c r="AD169" s="680"/>
      <c r="AE169" s="680">
        <v>28</v>
      </c>
      <c r="AF169" s="801">
        <v>28</v>
      </c>
      <c r="AG169" s="801">
        <v>28</v>
      </c>
      <c r="AH169" s="801">
        <v>29</v>
      </c>
      <c r="AI169" s="817">
        <v>28</v>
      </c>
      <c r="AJ169" s="817">
        <v>28</v>
      </c>
      <c r="AK169" s="817">
        <v>27</v>
      </c>
      <c r="AL169" s="817">
        <v>28</v>
      </c>
      <c r="AM169" s="817">
        <v>27</v>
      </c>
      <c r="AN169" s="817">
        <v>27</v>
      </c>
      <c r="AO169" s="817">
        <v>28</v>
      </c>
      <c r="AP169" s="817">
        <v>28</v>
      </c>
      <c r="AQ169" s="817">
        <v>28</v>
      </c>
      <c r="AR169" s="1">
        <v>28</v>
      </c>
      <c r="AS169"/>
      <c r="AT169" s="680"/>
      <c r="AU169" s="680"/>
      <c r="AV169" s="680"/>
      <c r="AW169" s="680"/>
      <c r="AX169" s="680"/>
      <c r="AY169" s="680"/>
      <c r="AZ169" s="677"/>
    </row>
    <row r="170" spans="1:52" ht="16" x14ac:dyDescent="0.2">
      <c r="A170" s="677" t="s">
        <v>441</v>
      </c>
      <c r="B170" s="680">
        <v>9</v>
      </c>
      <c r="C170" s="677"/>
      <c r="D170" s="684" t="s">
        <v>451</v>
      </c>
      <c r="E170" s="684" t="s">
        <v>192</v>
      </c>
      <c r="F170" s="706">
        <v>1343446</v>
      </c>
      <c r="G170" s="706" t="s">
        <v>17</v>
      </c>
      <c r="H170" s="706" t="s">
        <v>52</v>
      </c>
      <c r="I170" s="706" t="s">
        <v>124</v>
      </c>
      <c r="J170" s="739">
        <v>44082</v>
      </c>
      <c r="K170" s="696">
        <f t="shared" ca="1" si="6"/>
        <v>1.4722222222222223</v>
      </c>
      <c r="L170" s="696">
        <f t="shared" ca="1" si="7"/>
        <v>538</v>
      </c>
      <c r="M170" s="696">
        <f t="shared" ca="1" si="8"/>
        <v>17.933333333333334</v>
      </c>
      <c r="N170" s="739">
        <v>44445</v>
      </c>
      <c r="O170" s="743">
        <v>12.1</v>
      </c>
      <c r="P170" s="758" t="s">
        <v>14</v>
      </c>
      <c r="Q170" s="802">
        <v>168</v>
      </c>
      <c r="R170" s="680"/>
      <c r="S170" s="680"/>
      <c r="T170" s="680"/>
      <c r="U170" s="680"/>
      <c r="V170" s="680"/>
      <c r="W170" s="802">
        <v>32</v>
      </c>
      <c r="X170" s="802">
        <v>33</v>
      </c>
      <c r="Y170" s="802">
        <v>35</v>
      </c>
      <c r="Z170" s="802">
        <v>35</v>
      </c>
      <c r="AA170" s="802">
        <v>36</v>
      </c>
      <c r="AB170" s="802">
        <v>37</v>
      </c>
      <c r="AC170" s="680"/>
      <c r="AD170" s="680"/>
      <c r="AE170" s="802">
        <v>38</v>
      </c>
      <c r="AF170" s="680">
        <v>34</v>
      </c>
      <c r="AG170" s="680">
        <v>37</v>
      </c>
      <c r="AH170" s="680">
        <v>36</v>
      </c>
      <c r="AI170" s="1">
        <v>37</v>
      </c>
      <c r="AJ170" s="1">
        <v>37</v>
      </c>
      <c r="AK170" s="1">
        <v>36</v>
      </c>
      <c r="AL170" s="1">
        <v>34</v>
      </c>
      <c r="AM170" s="1">
        <v>35</v>
      </c>
      <c r="AN170" s="1">
        <v>36</v>
      </c>
      <c r="AO170" s="1">
        <v>38</v>
      </c>
      <c r="AP170" s="1">
        <v>38</v>
      </c>
      <c r="AQ170" s="1">
        <v>40</v>
      </c>
      <c r="AR170" s="1">
        <v>41</v>
      </c>
      <c r="AS170" s="680"/>
      <c r="AT170" s="680"/>
      <c r="AU170" s="680"/>
      <c r="AV170" s="680"/>
      <c r="AW170" s="680"/>
      <c r="AX170" s="680"/>
      <c r="AY170" s="680"/>
      <c r="AZ170" s="677"/>
    </row>
    <row r="171" spans="1:52" ht="16" x14ac:dyDescent="0.2">
      <c r="A171" s="677" t="s">
        <v>441</v>
      </c>
      <c r="B171" s="680">
        <v>10</v>
      </c>
      <c r="C171" s="677"/>
      <c r="D171" s="684" t="s">
        <v>452</v>
      </c>
      <c r="E171" s="684" t="s">
        <v>192</v>
      </c>
      <c r="F171" s="705">
        <v>1343446</v>
      </c>
      <c r="G171" s="705" t="s">
        <v>17</v>
      </c>
      <c r="H171" s="705" t="s">
        <v>52</v>
      </c>
      <c r="I171" s="705" t="s">
        <v>121</v>
      </c>
      <c r="J171" s="719">
        <v>44082</v>
      </c>
      <c r="K171" s="696">
        <f t="shared" ca="1" si="6"/>
        <v>1.4722222222222223</v>
      </c>
      <c r="L171" s="696">
        <f t="shared" ca="1" si="7"/>
        <v>538</v>
      </c>
      <c r="M171" s="696">
        <f t="shared" ca="1" si="8"/>
        <v>17.933333333333334</v>
      </c>
      <c r="N171" s="719">
        <v>44445</v>
      </c>
      <c r="O171" s="743">
        <v>12.1</v>
      </c>
      <c r="P171" s="758" t="s">
        <v>14</v>
      </c>
      <c r="Q171" s="680">
        <v>198</v>
      </c>
      <c r="R171" s="680"/>
      <c r="S171" s="680"/>
      <c r="T171" s="680"/>
      <c r="U171" s="680"/>
      <c r="V171" s="680"/>
      <c r="W171" s="680">
        <v>32</v>
      </c>
      <c r="X171" s="680">
        <v>34</v>
      </c>
      <c r="Y171" s="680">
        <v>34</v>
      </c>
      <c r="Z171" s="680">
        <v>34</v>
      </c>
      <c r="AA171" s="680">
        <v>35</v>
      </c>
      <c r="AB171" s="680">
        <v>38</v>
      </c>
      <c r="AC171" s="680"/>
      <c r="AD171" s="680"/>
      <c r="AE171" s="680">
        <v>39</v>
      </c>
      <c r="AF171" s="680">
        <v>39</v>
      </c>
      <c r="AG171" s="680">
        <v>42</v>
      </c>
      <c r="AH171" s="680">
        <v>42</v>
      </c>
      <c r="AI171" s="1">
        <v>42</v>
      </c>
      <c r="AJ171" s="1">
        <v>42</v>
      </c>
      <c r="AK171" s="1">
        <v>43</v>
      </c>
      <c r="AL171" s="1">
        <v>42</v>
      </c>
      <c r="AM171" s="1">
        <v>43</v>
      </c>
      <c r="AN171" s="1">
        <v>44</v>
      </c>
      <c r="AO171" s="1">
        <v>46</v>
      </c>
      <c r="AP171" s="1">
        <v>46</v>
      </c>
      <c r="AQ171" s="1">
        <v>48</v>
      </c>
      <c r="AR171" s="1">
        <v>48</v>
      </c>
      <c r="AS171" s="680"/>
      <c r="AT171" s="680"/>
      <c r="AU171" s="680"/>
      <c r="AV171" s="680"/>
      <c r="AW171" s="680"/>
      <c r="AX171" s="680"/>
      <c r="AY171" s="680"/>
      <c r="AZ171" s="677"/>
    </row>
    <row r="172" spans="1:52" ht="16" x14ac:dyDescent="0.2">
      <c r="A172" s="677" t="s">
        <v>441</v>
      </c>
      <c r="B172" s="680">
        <v>11</v>
      </c>
      <c r="C172" s="677"/>
      <c r="D172" s="684" t="s">
        <v>453</v>
      </c>
      <c r="E172" s="684" t="s">
        <v>192</v>
      </c>
      <c r="F172" s="705">
        <v>1343446</v>
      </c>
      <c r="G172" s="705" t="s">
        <v>17</v>
      </c>
      <c r="H172" s="705" t="s">
        <v>52</v>
      </c>
      <c r="I172" s="705" t="s">
        <v>111</v>
      </c>
      <c r="J172" s="719">
        <v>44082</v>
      </c>
      <c r="K172" s="696">
        <f t="shared" ca="1" si="6"/>
        <v>1.4722222222222223</v>
      </c>
      <c r="L172" s="696">
        <f t="shared" ca="1" si="7"/>
        <v>538</v>
      </c>
      <c r="M172" s="696">
        <f t="shared" ca="1" si="8"/>
        <v>17.933333333333334</v>
      </c>
      <c r="N172" s="719">
        <v>44445</v>
      </c>
      <c r="O172" s="743">
        <v>12.1</v>
      </c>
      <c r="P172" s="758" t="s">
        <v>14</v>
      </c>
      <c r="Q172" s="680">
        <v>206</v>
      </c>
      <c r="R172" s="680"/>
      <c r="S172" s="680"/>
      <c r="T172" s="680"/>
      <c r="U172" s="680"/>
      <c r="V172" s="680"/>
      <c r="W172" s="680">
        <v>27</v>
      </c>
      <c r="X172" s="680">
        <v>27</v>
      </c>
      <c r="Y172" s="680">
        <v>28</v>
      </c>
      <c r="Z172" s="680">
        <v>28</v>
      </c>
      <c r="AA172" s="680">
        <v>29</v>
      </c>
      <c r="AB172" s="680">
        <v>30</v>
      </c>
      <c r="AC172" s="680"/>
      <c r="AD172" s="680"/>
      <c r="AE172" s="680">
        <v>33</v>
      </c>
      <c r="AF172" s="680">
        <v>30</v>
      </c>
      <c r="AG172" s="680">
        <v>31</v>
      </c>
      <c r="AH172" s="680">
        <v>30</v>
      </c>
      <c r="AI172" s="1">
        <v>31</v>
      </c>
      <c r="AJ172" s="1">
        <v>31</v>
      </c>
      <c r="AK172" s="1">
        <v>32</v>
      </c>
      <c r="AL172" s="1">
        <v>31</v>
      </c>
      <c r="AM172" s="1">
        <v>31</v>
      </c>
      <c r="AN172" s="1">
        <v>30</v>
      </c>
      <c r="AO172" s="1">
        <v>30</v>
      </c>
      <c r="AP172" s="1">
        <v>31</v>
      </c>
      <c r="AQ172" s="1">
        <v>31</v>
      </c>
      <c r="AR172" s="1">
        <v>31</v>
      </c>
      <c r="AS172" s="680"/>
      <c r="AT172" s="680"/>
      <c r="AU172" s="680"/>
      <c r="AV172" s="680"/>
      <c r="AW172" s="680"/>
      <c r="AX172" s="680"/>
      <c r="AY172" s="680"/>
      <c r="AZ172" s="677"/>
    </row>
    <row r="173" spans="1:52" ht="16" x14ac:dyDescent="0.2">
      <c r="A173" s="677" t="s">
        <v>441</v>
      </c>
      <c r="B173" s="680">
        <v>12</v>
      </c>
      <c r="C173" s="677"/>
      <c r="D173" s="684" t="s">
        <v>454</v>
      </c>
      <c r="E173" s="684" t="s">
        <v>192</v>
      </c>
      <c r="F173" s="705">
        <v>1343446</v>
      </c>
      <c r="G173" s="705" t="s">
        <v>17</v>
      </c>
      <c r="H173" s="705" t="s">
        <v>52</v>
      </c>
      <c r="I173" s="705" t="s">
        <v>118</v>
      </c>
      <c r="J173" s="719">
        <v>44082</v>
      </c>
      <c r="K173" s="696">
        <f t="shared" ca="1" si="6"/>
        <v>1.4722222222222223</v>
      </c>
      <c r="L173" s="696">
        <f t="shared" ca="1" si="7"/>
        <v>538</v>
      </c>
      <c r="M173" s="696">
        <f t="shared" ca="1" si="8"/>
        <v>17.933333333333334</v>
      </c>
      <c r="N173" s="719">
        <v>44445</v>
      </c>
      <c r="O173" s="743">
        <v>12.1</v>
      </c>
      <c r="P173" s="758" t="s">
        <v>14</v>
      </c>
      <c r="Q173" s="680">
        <v>173</v>
      </c>
      <c r="R173" s="680"/>
      <c r="S173" s="680"/>
      <c r="T173" s="680"/>
      <c r="U173" s="680"/>
      <c r="V173" s="680"/>
      <c r="W173" s="680">
        <v>29</v>
      </c>
      <c r="X173" s="680">
        <v>29</v>
      </c>
      <c r="Y173" s="680">
        <v>30</v>
      </c>
      <c r="Z173" s="680">
        <v>31</v>
      </c>
      <c r="AA173" s="680">
        <v>31</v>
      </c>
      <c r="AB173" s="680">
        <v>31</v>
      </c>
      <c r="AC173" s="680"/>
      <c r="AD173" s="680"/>
      <c r="AE173" s="680">
        <v>35</v>
      </c>
      <c r="AF173" s="680">
        <v>33</v>
      </c>
      <c r="AG173" s="680">
        <v>34</v>
      </c>
      <c r="AH173" s="680">
        <v>35</v>
      </c>
      <c r="AI173" s="1">
        <v>37</v>
      </c>
      <c r="AJ173" s="1">
        <v>37</v>
      </c>
      <c r="AK173" s="1">
        <v>35</v>
      </c>
      <c r="AL173" s="1">
        <v>34</v>
      </c>
      <c r="AM173" s="1">
        <v>36</v>
      </c>
      <c r="AN173" s="1">
        <v>36</v>
      </c>
      <c r="AO173" s="1">
        <v>38</v>
      </c>
      <c r="AP173" s="1">
        <v>37</v>
      </c>
      <c r="AQ173" s="1">
        <v>38</v>
      </c>
      <c r="AR173" s="1">
        <v>39</v>
      </c>
      <c r="AS173" s="680"/>
      <c r="AT173" s="680"/>
      <c r="AU173" s="680"/>
      <c r="AV173" s="680"/>
      <c r="AW173" s="680"/>
      <c r="AX173" s="680"/>
      <c r="AY173" s="680"/>
      <c r="AZ173" s="677"/>
    </row>
    <row r="174" spans="1:52" ht="16" x14ac:dyDescent="0.2">
      <c r="A174" s="677" t="s">
        <v>441</v>
      </c>
      <c r="B174" s="680">
        <v>13</v>
      </c>
      <c r="C174" s="677"/>
      <c r="D174" s="684" t="s">
        <v>455</v>
      </c>
      <c r="E174" s="684" t="s">
        <v>192</v>
      </c>
      <c r="F174" s="705">
        <v>1343446</v>
      </c>
      <c r="G174" s="705" t="s">
        <v>17</v>
      </c>
      <c r="H174" s="705" t="s">
        <v>52</v>
      </c>
      <c r="I174" s="705" t="s">
        <v>115</v>
      </c>
      <c r="J174" s="719">
        <v>44082</v>
      </c>
      <c r="K174" s="696">
        <f t="shared" ca="1" si="6"/>
        <v>1.4722222222222223</v>
      </c>
      <c r="L174" s="696">
        <f t="shared" ca="1" si="7"/>
        <v>538</v>
      </c>
      <c r="M174" s="696">
        <f t="shared" ca="1" si="8"/>
        <v>17.933333333333334</v>
      </c>
      <c r="N174" s="719">
        <v>44445</v>
      </c>
      <c r="O174" s="743">
        <v>12.1</v>
      </c>
      <c r="P174" s="758" t="s">
        <v>14</v>
      </c>
      <c r="Q174" s="680">
        <v>181</v>
      </c>
      <c r="R174" s="680"/>
      <c r="S174" s="680"/>
      <c r="T174" s="680"/>
      <c r="U174" s="680"/>
      <c r="V174" s="680"/>
      <c r="W174" s="680">
        <v>31</v>
      </c>
      <c r="X174" s="680">
        <v>31</v>
      </c>
      <c r="Y174" s="680">
        <v>32</v>
      </c>
      <c r="Z174" s="680">
        <v>32</v>
      </c>
      <c r="AA174" s="680">
        <v>31</v>
      </c>
      <c r="AB174" s="680">
        <v>32</v>
      </c>
      <c r="AC174" s="680"/>
      <c r="AD174" s="680"/>
      <c r="AE174" s="680">
        <v>34</v>
      </c>
      <c r="AF174" s="680">
        <v>33</v>
      </c>
      <c r="AG174" s="680">
        <v>34</v>
      </c>
      <c r="AH174" s="680">
        <v>33</v>
      </c>
      <c r="AI174" s="1">
        <v>33</v>
      </c>
      <c r="AJ174" s="1">
        <v>36</v>
      </c>
      <c r="AK174" s="1">
        <v>36</v>
      </c>
      <c r="AL174" s="1">
        <v>34</v>
      </c>
      <c r="AM174" s="1">
        <v>35</v>
      </c>
      <c r="AN174" s="1">
        <v>36</v>
      </c>
      <c r="AO174" s="1">
        <v>36</v>
      </c>
      <c r="AP174" s="1">
        <v>35</v>
      </c>
      <c r="AQ174" s="1">
        <v>37</v>
      </c>
      <c r="AR174" s="1">
        <v>35</v>
      </c>
      <c r="AS174" s="680"/>
      <c r="AT174" s="680"/>
      <c r="AU174" s="680"/>
      <c r="AV174" s="680"/>
      <c r="AW174" s="680"/>
      <c r="AX174" s="680"/>
      <c r="AY174" s="680"/>
      <c r="AZ174" s="677"/>
    </row>
    <row r="175" spans="1:52" ht="16" x14ac:dyDescent="0.2">
      <c r="A175" s="677" t="s">
        <v>441</v>
      </c>
      <c r="B175" s="680">
        <v>14</v>
      </c>
      <c r="C175" s="677"/>
      <c r="D175" s="684" t="s">
        <v>456</v>
      </c>
      <c r="E175" s="684" t="s">
        <v>219</v>
      </c>
      <c r="F175" s="705">
        <v>1362660</v>
      </c>
      <c r="G175" s="705" t="s">
        <v>17</v>
      </c>
      <c r="H175" s="705" t="s">
        <v>52</v>
      </c>
      <c r="I175" s="705" t="s">
        <v>124</v>
      </c>
      <c r="J175" s="719">
        <v>44107</v>
      </c>
      <c r="K175" s="696">
        <f t="shared" ca="1" si="6"/>
        <v>1.4027777777777777</v>
      </c>
      <c r="L175" s="696">
        <f t="shared" ca="1" si="7"/>
        <v>513</v>
      </c>
      <c r="M175" s="696">
        <f t="shared" ca="1" si="8"/>
        <v>17.100000000000001</v>
      </c>
      <c r="N175" s="719">
        <v>44445</v>
      </c>
      <c r="O175" s="743">
        <v>11.27</v>
      </c>
      <c r="P175" s="758" t="s">
        <v>14</v>
      </c>
      <c r="Q175" s="680">
        <v>217</v>
      </c>
      <c r="R175" s="680"/>
      <c r="S175" s="680"/>
      <c r="T175" s="680"/>
      <c r="U175" s="680"/>
      <c r="V175" s="680"/>
      <c r="W175" s="680">
        <v>32</v>
      </c>
      <c r="X175" s="680">
        <v>32</v>
      </c>
      <c r="Y175" s="680">
        <v>34</v>
      </c>
      <c r="Z175" s="680">
        <v>35</v>
      </c>
      <c r="AA175" s="680">
        <v>35</v>
      </c>
      <c r="AB175" s="680">
        <v>36</v>
      </c>
      <c r="AC175" s="680"/>
      <c r="AD175" s="680"/>
      <c r="AE175" s="680">
        <v>27</v>
      </c>
      <c r="AF175" s="680">
        <v>27</v>
      </c>
      <c r="AG175" s="680">
        <v>26</v>
      </c>
      <c r="AH175" s="680">
        <v>26</v>
      </c>
      <c r="AI175" s="1">
        <v>28</v>
      </c>
      <c r="AJ175" s="1">
        <v>28</v>
      </c>
      <c r="AK175" s="1">
        <v>28</v>
      </c>
      <c r="AL175" s="1">
        <v>28</v>
      </c>
      <c r="AM175" s="1">
        <v>28</v>
      </c>
      <c r="AN175" s="1">
        <v>29</v>
      </c>
      <c r="AO175" s="1">
        <v>30</v>
      </c>
      <c r="AP175" s="1">
        <v>30</v>
      </c>
      <c r="AQ175" s="1">
        <v>31</v>
      </c>
      <c r="AR175" s="1">
        <v>31</v>
      </c>
      <c r="AS175" s="680"/>
      <c r="AT175" s="680"/>
      <c r="AU175" s="680"/>
      <c r="AV175" s="680"/>
      <c r="AW175" s="680"/>
      <c r="AX175" s="680"/>
      <c r="AY175" s="680"/>
      <c r="AZ175" s="677"/>
    </row>
    <row r="176" spans="1:52" ht="16" x14ac:dyDescent="0.2">
      <c r="A176" s="677" t="s">
        <v>441</v>
      </c>
      <c r="B176" s="680">
        <v>15</v>
      </c>
      <c r="C176" s="677"/>
      <c r="D176" s="684" t="s">
        <v>457</v>
      </c>
      <c r="E176" s="684" t="s">
        <v>219</v>
      </c>
      <c r="F176" s="705">
        <v>1362660</v>
      </c>
      <c r="G176" s="705" t="s">
        <v>17</v>
      </c>
      <c r="H176" s="705" t="s">
        <v>52</v>
      </c>
      <c r="I176" s="705" t="s">
        <v>121</v>
      </c>
      <c r="J176" s="719">
        <v>44107</v>
      </c>
      <c r="K176" s="696">
        <f t="shared" ca="1" si="6"/>
        <v>1.4027777777777777</v>
      </c>
      <c r="L176" s="696">
        <f t="shared" ca="1" si="7"/>
        <v>513</v>
      </c>
      <c r="M176" s="696">
        <f t="shared" ca="1" si="8"/>
        <v>17.100000000000001</v>
      </c>
      <c r="N176" s="719">
        <v>44445</v>
      </c>
      <c r="O176" s="743">
        <v>11.27</v>
      </c>
      <c r="P176" s="758" t="s">
        <v>14</v>
      </c>
      <c r="Q176" s="680">
        <v>195</v>
      </c>
      <c r="R176" s="680"/>
      <c r="S176" s="680"/>
      <c r="T176" s="680"/>
      <c r="U176" s="680"/>
      <c r="V176" s="680"/>
      <c r="W176" s="680">
        <v>29</v>
      </c>
      <c r="X176" s="680">
        <v>32</v>
      </c>
      <c r="Y176" s="680">
        <v>34</v>
      </c>
      <c r="Z176" s="680">
        <v>36</v>
      </c>
      <c r="AA176" s="680">
        <v>38</v>
      </c>
      <c r="AB176" s="680">
        <v>40</v>
      </c>
      <c r="AC176" s="680"/>
      <c r="AD176" s="680"/>
      <c r="AE176" s="680">
        <v>39</v>
      </c>
      <c r="AF176" s="680">
        <v>35</v>
      </c>
      <c r="AG176" s="680">
        <v>36</v>
      </c>
      <c r="AH176" s="680">
        <v>35</v>
      </c>
      <c r="AI176" s="1">
        <v>36</v>
      </c>
      <c r="AJ176" s="1">
        <v>36</v>
      </c>
      <c r="AK176" s="1">
        <v>37</v>
      </c>
      <c r="AL176" s="1">
        <v>36</v>
      </c>
      <c r="AM176" s="1">
        <v>37</v>
      </c>
      <c r="AN176" s="1">
        <v>38</v>
      </c>
      <c r="AO176" s="1">
        <v>38</v>
      </c>
      <c r="AP176" s="1">
        <v>38</v>
      </c>
      <c r="AQ176" s="1">
        <v>38</v>
      </c>
      <c r="AR176" s="1">
        <v>39</v>
      </c>
      <c r="AS176" s="680"/>
      <c r="AT176" s="680"/>
      <c r="AU176" s="680"/>
      <c r="AV176" s="680"/>
      <c r="AW176" s="680"/>
      <c r="AX176" s="680"/>
      <c r="AY176" s="680"/>
      <c r="AZ176" s="677"/>
    </row>
    <row r="177" spans="1:52" ht="16" x14ac:dyDescent="0.2">
      <c r="A177" s="677" t="s">
        <v>441</v>
      </c>
      <c r="B177" s="680">
        <v>16</v>
      </c>
      <c r="C177" s="677"/>
      <c r="D177" s="684" t="s">
        <v>458</v>
      </c>
      <c r="E177" s="684" t="s">
        <v>219</v>
      </c>
      <c r="F177" s="705">
        <v>1362660</v>
      </c>
      <c r="G177" s="705" t="s">
        <v>17</v>
      </c>
      <c r="H177" s="705" t="s">
        <v>52</v>
      </c>
      <c r="I177" s="705" t="s">
        <v>111</v>
      </c>
      <c r="J177" s="719">
        <v>44107</v>
      </c>
      <c r="K177" s="696">
        <f t="shared" ca="1" si="6"/>
        <v>1.4027777777777777</v>
      </c>
      <c r="L177" s="696">
        <f t="shared" ca="1" si="7"/>
        <v>513</v>
      </c>
      <c r="M177" s="696">
        <f t="shared" ca="1" si="8"/>
        <v>17.100000000000001</v>
      </c>
      <c r="N177" s="719">
        <v>44445</v>
      </c>
      <c r="O177" s="743">
        <v>11.27</v>
      </c>
      <c r="P177" s="758" t="s">
        <v>14</v>
      </c>
      <c r="Q177" s="680">
        <v>168</v>
      </c>
      <c r="R177" s="680"/>
      <c r="S177" s="680"/>
      <c r="T177" s="680"/>
      <c r="U177" s="680"/>
      <c r="V177" s="680"/>
      <c r="W177" s="680">
        <v>28</v>
      </c>
      <c r="X177" s="680">
        <v>29</v>
      </c>
      <c r="Y177" s="680">
        <v>30</v>
      </c>
      <c r="Z177" s="680">
        <v>31</v>
      </c>
      <c r="AA177" s="680">
        <v>33</v>
      </c>
      <c r="AB177" s="680">
        <v>33</v>
      </c>
      <c r="AC177" s="680"/>
      <c r="AD177" s="680"/>
      <c r="AE177" s="680">
        <v>33</v>
      </c>
      <c r="AF177" s="680">
        <v>33</v>
      </c>
      <c r="AG177" s="680">
        <v>34</v>
      </c>
      <c r="AH177" s="680">
        <v>34</v>
      </c>
      <c r="AI177" s="1">
        <v>33</v>
      </c>
      <c r="AJ177" s="1">
        <v>34</v>
      </c>
      <c r="AK177" s="1">
        <v>35</v>
      </c>
      <c r="AL177" s="1">
        <v>35</v>
      </c>
      <c r="AM177" s="1">
        <v>35</v>
      </c>
      <c r="AN177" s="1">
        <v>36</v>
      </c>
      <c r="AO177" s="1">
        <v>37</v>
      </c>
      <c r="AP177" s="1">
        <v>37</v>
      </c>
      <c r="AQ177" s="1">
        <v>37</v>
      </c>
      <c r="AR177" s="1">
        <v>37</v>
      </c>
      <c r="AS177" s="680"/>
      <c r="AT177" s="680"/>
      <c r="AU177" s="680"/>
      <c r="AV177" s="680"/>
      <c r="AW177" s="680"/>
      <c r="AX177" s="680"/>
      <c r="AY177" s="680"/>
      <c r="AZ177" s="677"/>
    </row>
    <row r="178" spans="1:52" ht="16" x14ac:dyDescent="0.2">
      <c r="A178" s="677" t="s">
        <v>441</v>
      </c>
      <c r="B178" s="680">
        <v>17</v>
      </c>
      <c r="C178" s="677"/>
      <c r="D178" s="684" t="s">
        <v>459</v>
      </c>
      <c r="E178" s="684" t="s">
        <v>219</v>
      </c>
      <c r="F178" s="705">
        <v>1362660</v>
      </c>
      <c r="G178" s="705" t="s">
        <v>17</v>
      </c>
      <c r="H178" s="705" t="s">
        <v>52</v>
      </c>
      <c r="I178" s="705" t="s">
        <v>118</v>
      </c>
      <c r="J178" s="719">
        <v>44107</v>
      </c>
      <c r="K178" s="696">
        <f t="shared" ca="1" si="6"/>
        <v>1.4027777777777777</v>
      </c>
      <c r="L178" s="696">
        <f t="shared" ca="1" si="7"/>
        <v>513</v>
      </c>
      <c r="M178" s="696">
        <f t="shared" ca="1" si="8"/>
        <v>17.100000000000001</v>
      </c>
      <c r="N178" s="719">
        <v>44445</v>
      </c>
      <c r="O178" s="743">
        <v>11.27</v>
      </c>
      <c r="P178" s="758" t="s">
        <v>14</v>
      </c>
      <c r="Q178" s="680">
        <v>184</v>
      </c>
      <c r="R178" s="680"/>
      <c r="S178" s="680"/>
      <c r="T178" s="680"/>
      <c r="U178" s="680"/>
      <c r="V178" s="680"/>
      <c r="W178" s="680">
        <v>33</v>
      </c>
      <c r="X178" s="680">
        <v>34</v>
      </c>
      <c r="Y178" s="680">
        <v>34</v>
      </c>
      <c r="Z178" s="680">
        <v>35</v>
      </c>
      <c r="AA178" s="680">
        <v>35</v>
      </c>
      <c r="AB178" s="680">
        <v>35</v>
      </c>
      <c r="AC178" s="680"/>
      <c r="AD178" s="680"/>
      <c r="AE178" s="680">
        <v>26</v>
      </c>
      <c r="AF178" s="680">
        <v>27</v>
      </c>
      <c r="AG178" s="680">
        <v>25</v>
      </c>
      <c r="AH178" s="680">
        <v>26</v>
      </c>
      <c r="AI178" s="1">
        <v>26</v>
      </c>
      <c r="AJ178" s="1">
        <v>25</v>
      </c>
      <c r="AK178" s="1">
        <v>27</v>
      </c>
      <c r="AL178" s="1">
        <v>26</v>
      </c>
      <c r="AM178" s="1">
        <v>26</v>
      </c>
      <c r="AN178" s="1">
        <v>26</v>
      </c>
      <c r="AO178" s="1">
        <v>26</v>
      </c>
      <c r="AP178" s="1">
        <v>26</v>
      </c>
      <c r="AQ178" s="1">
        <v>25</v>
      </c>
      <c r="AR178" s="1">
        <v>26</v>
      </c>
      <c r="AT178" s="680"/>
      <c r="AU178" s="680"/>
      <c r="AV178" s="680"/>
      <c r="AW178" s="680"/>
      <c r="AX178" s="680"/>
      <c r="AY178" s="680"/>
      <c r="AZ178" s="677"/>
    </row>
    <row r="179" spans="1:52" ht="16" x14ac:dyDescent="0.2">
      <c r="A179" s="677" t="s">
        <v>441</v>
      </c>
      <c r="B179" s="680">
        <v>18</v>
      </c>
      <c r="C179" s="677"/>
      <c r="D179" s="684" t="s">
        <v>460</v>
      </c>
      <c r="E179" s="684" t="s">
        <v>219</v>
      </c>
      <c r="F179" s="705">
        <v>1362660</v>
      </c>
      <c r="G179" s="705" t="s">
        <v>17</v>
      </c>
      <c r="H179" s="705" t="s">
        <v>52</v>
      </c>
      <c r="I179" s="705" t="s">
        <v>115</v>
      </c>
      <c r="J179" s="719">
        <v>44107</v>
      </c>
      <c r="K179" s="696">
        <f t="shared" ca="1" si="6"/>
        <v>1.4027777777777777</v>
      </c>
      <c r="L179" s="696">
        <f t="shared" ca="1" si="7"/>
        <v>513</v>
      </c>
      <c r="M179" s="696">
        <f t="shared" ca="1" si="8"/>
        <v>17.100000000000001</v>
      </c>
      <c r="N179" s="719">
        <v>44445</v>
      </c>
      <c r="O179" s="743">
        <v>11.27</v>
      </c>
      <c r="P179" s="758" t="s">
        <v>14</v>
      </c>
      <c r="Q179" s="680"/>
      <c r="R179" s="680"/>
      <c r="S179" s="680"/>
      <c r="T179" s="680"/>
      <c r="U179" s="680"/>
      <c r="V179" s="680"/>
      <c r="W179" s="680"/>
      <c r="X179" s="680"/>
      <c r="Y179" s="680"/>
      <c r="Z179" s="680"/>
      <c r="AA179" s="680"/>
      <c r="AB179" s="680"/>
      <c r="AC179" s="680"/>
      <c r="AD179" s="680"/>
      <c r="AE179" s="680">
        <v>31</v>
      </c>
      <c r="AF179" s="680">
        <v>32</v>
      </c>
      <c r="AG179" s="680">
        <v>34</v>
      </c>
      <c r="AH179" s="680">
        <v>35</v>
      </c>
      <c r="AI179" s="1">
        <v>36</v>
      </c>
      <c r="AJ179" s="1">
        <v>35</v>
      </c>
      <c r="AK179" s="1">
        <v>36</v>
      </c>
      <c r="AL179" s="1">
        <v>36</v>
      </c>
      <c r="AM179" s="1">
        <v>37</v>
      </c>
      <c r="AN179" s="1">
        <v>38</v>
      </c>
      <c r="AO179" s="1">
        <v>39</v>
      </c>
      <c r="AP179" s="1">
        <v>39</v>
      </c>
      <c r="AQ179" s="1">
        <v>40</v>
      </c>
      <c r="AR179" s="1">
        <v>40</v>
      </c>
      <c r="AT179" s="680"/>
      <c r="AU179" s="680"/>
      <c r="AV179" s="680"/>
      <c r="AW179" s="680"/>
      <c r="AX179" s="680"/>
      <c r="AY179" s="680"/>
      <c r="AZ179" s="677"/>
    </row>
    <row r="180" spans="1:52" ht="16" x14ac:dyDescent="0.2">
      <c r="A180" s="677" t="s">
        <v>441</v>
      </c>
      <c r="B180" s="680">
        <v>19</v>
      </c>
      <c r="C180" s="677"/>
      <c r="D180" s="684" t="s">
        <v>461</v>
      </c>
      <c r="E180" s="684" t="s">
        <v>229</v>
      </c>
      <c r="F180" s="705">
        <v>1362661</v>
      </c>
      <c r="G180" s="705" t="s">
        <v>17</v>
      </c>
      <c r="H180" s="705" t="s">
        <v>52</v>
      </c>
      <c r="I180" s="705" t="s">
        <v>124</v>
      </c>
      <c r="J180" s="719">
        <v>44107</v>
      </c>
      <c r="K180" s="696">
        <f t="shared" ca="1" si="6"/>
        <v>1.4027777777777777</v>
      </c>
      <c r="L180" s="696">
        <f t="shared" ca="1" si="7"/>
        <v>513</v>
      </c>
      <c r="M180" s="696">
        <f t="shared" ca="1" si="8"/>
        <v>17.100000000000001</v>
      </c>
      <c r="N180" s="719">
        <v>44445</v>
      </c>
      <c r="O180" s="743">
        <v>11.27</v>
      </c>
      <c r="P180" s="758" t="s">
        <v>14</v>
      </c>
      <c r="Q180" s="680">
        <v>155</v>
      </c>
      <c r="R180" s="680"/>
      <c r="S180" s="680"/>
      <c r="T180" s="680"/>
      <c r="U180" s="680"/>
      <c r="V180" s="680"/>
      <c r="W180" s="680">
        <v>28</v>
      </c>
      <c r="X180" s="680">
        <v>33</v>
      </c>
      <c r="Y180" s="680">
        <v>36</v>
      </c>
      <c r="Z180" s="680">
        <v>33</v>
      </c>
      <c r="AA180" s="680">
        <v>35</v>
      </c>
      <c r="AB180" s="680">
        <v>35</v>
      </c>
      <c r="AC180" s="680"/>
      <c r="AD180" s="680"/>
      <c r="AE180" s="680">
        <v>40</v>
      </c>
      <c r="AF180" s="680">
        <v>39</v>
      </c>
      <c r="AG180" s="680">
        <v>41</v>
      </c>
      <c r="AH180" s="680">
        <v>42</v>
      </c>
      <c r="AI180" s="1">
        <v>41</v>
      </c>
      <c r="AJ180" s="1">
        <v>42</v>
      </c>
      <c r="AK180" s="1">
        <v>42</v>
      </c>
      <c r="AL180" s="1">
        <v>41</v>
      </c>
      <c r="AM180" s="1">
        <v>42</v>
      </c>
      <c r="AN180" s="1">
        <v>43</v>
      </c>
      <c r="AO180" s="1">
        <v>44</v>
      </c>
      <c r="AP180" s="1">
        <v>46</v>
      </c>
      <c r="AQ180" s="1">
        <v>48</v>
      </c>
      <c r="AR180" s="1">
        <v>48</v>
      </c>
      <c r="AS180" s="1">
        <v>49</v>
      </c>
      <c r="AT180" s="1">
        <v>50</v>
      </c>
      <c r="AU180"/>
      <c r="AV180" s="1">
        <v>50</v>
      </c>
      <c r="AW180" s="1">
        <v>51</v>
      </c>
      <c r="AX180" s="1">
        <v>51</v>
      </c>
      <c r="AY180" s="1116">
        <v>49</v>
      </c>
      <c r="AZ180">
        <v>50</v>
      </c>
    </row>
    <row r="181" spans="1:52" ht="16" x14ac:dyDescent="0.2">
      <c r="A181" s="677" t="s">
        <v>441</v>
      </c>
      <c r="B181" s="680">
        <v>20</v>
      </c>
      <c r="C181" s="677"/>
      <c r="D181" s="684" t="s">
        <v>462</v>
      </c>
      <c r="E181" s="684" t="s">
        <v>229</v>
      </c>
      <c r="F181" s="705">
        <v>1362661</v>
      </c>
      <c r="G181" s="705" t="s">
        <v>17</v>
      </c>
      <c r="H181" s="705" t="s">
        <v>52</v>
      </c>
      <c r="I181" s="705" t="s">
        <v>121</v>
      </c>
      <c r="J181" s="719">
        <v>44107</v>
      </c>
      <c r="K181" s="696">
        <f t="shared" ca="1" si="6"/>
        <v>1.4027777777777777</v>
      </c>
      <c r="L181" s="696">
        <f t="shared" ca="1" si="7"/>
        <v>513</v>
      </c>
      <c r="M181" s="696">
        <f t="shared" ca="1" si="8"/>
        <v>17.100000000000001</v>
      </c>
      <c r="N181" s="719">
        <v>44445</v>
      </c>
      <c r="O181" s="743">
        <v>11.27</v>
      </c>
      <c r="P181" s="758" t="s">
        <v>14</v>
      </c>
      <c r="Q181" s="680">
        <v>179</v>
      </c>
      <c r="R181" s="680"/>
      <c r="S181" s="680"/>
      <c r="T181" s="680"/>
      <c r="U181" s="680"/>
      <c r="V181" s="680"/>
      <c r="W181" s="680">
        <v>31</v>
      </c>
      <c r="X181" s="680">
        <v>34</v>
      </c>
      <c r="Y181" s="680">
        <v>35</v>
      </c>
      <c r="Z181" s="680">
        <v>37</v>
      </c>
      <c r="AA181" s="680">
        <v>39</v>
      </c>
      <c r="AB181" s="680">
        <v>42</v>
      </c>
      <c r="AC181" s="680"/>
      <c r="AD181" s="680"/>
      <c r="AE181" s="680">
        <v>41</v>
      </c>
      <c r="AF181" s="680">
        <v>40</v>
      </c>
      <c r="AG181" s="680">
        <v>43</v>
      </c>
      <c r="AH181" s="680">
        <v>43</v>
      </c>
      <c r="AI181" s="1">
        <v>44</v>
      </c>
      <c r="AJ181" s="1">
        <v>46</v>
      </c>
      <c r="AK181" s="1">
        <v>45</v>
      </c>
      <c r="AL181" s="1">
        <v>45</v>
      </c>
      <c r="AM181" s="1">
        <v>47</v>
      </c>
      <c r="AN181" s="1">
        <v>48</v>
      </c>
      <c r="AO181" s="1">
        <v>49</v>
      </c>
      <c r="AP181" s="1">
        <v>51</v>
      </c>
      <c r="AQ181" s="1">
        <v>51</v>
      </c>
      <c r="AR181" s="1">
        <v>52</v>
      </c>
      <c r="AS181" s="1">
        <v>52</v>
      </c>
      <c r="AT181" s="1">
        <v>51</v>
      </c>
      <c r="AU181"/>
      <c r="AV181" s="1">
        <v>52</v>
      </c>
      <c r="AW181" s="1">
        <v>53</v>
      </c>
      <c r="AX181" s="1">
        <v>52</v>
      </c>
      <c r="AY181" s="1116">
        <v>52</v>
      </c>
      <c r="AZ181">
        <v>54</v>
      </c>
    </row>
    <row r="182" spans="1:52" ht="16" x14ac:dyDescent="0.2">
      <c r="A182" s="677" t="s">
        <v>441</v>
      </c>
      <c r="B182" s="680">
        <v>21</v>
      </c>
      <c r="C182" s="677"/>
      <c r="D182" s="684" t="s">
        <v>463</v>
      </c>
      <c r="E182" s="684" t="s">
        <v>229</v>
      </c>
      <c r="F182" s="705">
        <v>1362661</v>
      </c>
      <c r="G182" s="705" t="s">
        <v>17</v>
      </c>
      <c r="H182" s="705" t="s">
        <v>52</v>
      </c>
      <c r="I182" s="705" t="s">
        <v>111</v>
      </c>
      <c r="J182" s="719">
        <v>44107</v>
      </c>
      <c r="K182" s="696">
        <f t="shared" ca="1" si="6"/>
        <v>1.4027777777777777</v>
      </c>
      <c r="L182" s="696">
        <f t="shared" ca="1" si="7"/>
        <v>513</v>
      </c>
      <c r="M182" s="696">
        <f t="shared" ca="1" si="8"/>
        <v>17.100000000000001</v>
      </c>
      <c r="N182" s="719">
        <v>44445</v>
      </c>
      <c r="O182" s="743">
        <v>11.27</v>
      </c>
      <c r="P182" s="758" t="s">
        <v>14</v>
      </c>
      <c r="Q182" s="680">
        <v>193</v>
      </c>
      <c r="R182" s="680"/>
      <c r="S182" s="680"/>
      <c r="T182" s="680"/>
      <c r="U182" s="680"/>
      <c r="V182" s="680"/>
      <c r="W182" s="680">
        <v>30</v>
      </c>
      <c r="X182" s="680">
        <v>32</v>
      </c>
      <c r="Y182" s="680">
        <v>33</v>
      </c>
      <c r="Z182" s="680">
        <v>35</v>
      </c>
      <c r="AA182" s="680">
        <v>38</v>
      </c>
      <c r="AB182" s="680">
        <v>38</v>
      </c>
      <c r="AC182" s="680"/>
      <c r="AD182" s="680"/>
      <c r="AE182" s="680">
        <v>37</v>
      </c>
      <c r="AF182" s="680">
        <v>37</v>
      </c>
      <c r="AG182" s="680">
        <v>38</v>
      </c>
      <c r="AH182" s="680">
        <v>39</v>
      </c>
      <c r="AI182" s="1">
        <v>38</v>
      </c>
      <c r="AJ182" s="1">
        <v>39</v>
      </c>
      <c r="AK182" s="1">
        <v>38</v>
      </c>
      <c r="AL182" s="1">
        <v>38</v>
      </c>
      <c r="AM182" s="1">
        <v>40</v>
      </c>
      <c r="AN182" s="1">
        <v>40</v>
      </c>
      <c r="AO182" s="1">
        <v>42</v>
      </c>
      <c r="AP182" s="1">
        <v>42</v>
      </c>
      <c r="AQ182" s="1">
        <v>43</v>
      </c>
      <c r="AR182" s="1">
        <v>43</v>
      </c>
      <c r="AS182" s="1">
        <v>45</v>
      </c>
      <c r="AT182" s="1">
        <v>45</v>
      </c>
      <c r="AU182"/>
      <c r="AV182" s="1">
        <v>45</v>
      </c>
      <c r="AW182" s="1">
        <v>47</v>
      </c>
      <c r="AX182" s="1">
        <v>47</v>
      </c>
      <c r="AY182" s="1116">
        <v>46</v>
      </c>
      <c r="AZ182">
        <v>48</v>
      </c>
    </row>
    <row r="183" spans="1:52" ht="16" x14ac:dyDescent="0.2">
      <c r="A183" s="677" t="s">
        <v>441</v>
      </c>
      <c r="B183" s="680">
        <v>22</v>
      </c>
      <c r="C183" s="677"/>
      <c r="D183" s="684" t="s">
        <v>464</v>
      </c>
      <c r="E183" s="684" t="s">
        <v>229</v>
      </c>
      <c r="F183" s="705">
        <v>1362661</v>
      </c>
      <c r="G183" s="705" t="s">
        <v>17</v>
      </c>
      <c r="H183" s="705" t="s">
        <v>52</v>
      </c>
      <c r="I183" s="705" t="s">
        <v>118</v>
      </c>
      <c r="J183" s="719">
        <v>44107</v>
      </c>
      <c r="K183" s="696">
        <f t="shared" ca="1" si="6"/>
        <v>1.4027777777777777</v>
      </c>
      <c r="L183" s="696">
        <f t="shared" ca="1" si="7"/>
        <v>513</v>
      </c>
      <c r="M183" s="696">
        <f t="shared" ca="1" si="8"/>
        <v>17.100000000000001</v>
      </c>
      <c r="N183" s="719">
        <v>44445</v>
      </c>
      <c r="O183" s="743">
        <v>11.27</v>
      </c>
      <c r="P183" s="759" t="s">
        <v>14</v>
      </c>
      <c r="Q183" s="680">
        <v>233</v>
      </c>
      <c r="R183" s="680"/>
      <c r="S183" s="680"/>
      <c r="T183" s="680"/>
      <c r="U183" s="680"/>
      <c r="V183" s="680"/>
      <c r="W183" s="680">
        <v>33</v>
      </c>
      <c r="X183" s="680">
        <v>34</v>
      </c>
      <c r="Y183" s="680">
        <v>35</v>
      </c>
      <c r="Z183" s="680">
        <v>35</v>
      </c>
      <c r="AA183" s="680">
        <v>36</v>
      </c>
      <c r="AB183" s="680">
        <v>37</v>
      </c>
      <c r="AC183" s="680"/>
      <c r="AD183" s="680"/>
      <c r="AE183" s="680">
        <v>40</v>
      </c>
      <c r="AF183" s="680">
        <v>40</v>
      </c>
      <c r="AG183" s="680">
        <v>42</v>
      </c>
      <c r="AH183" s="680">
        <v>42</v>
      </c>
      <c r="AI183" s="1">
        <v>44</v>
      </c>
      <c r="AJ183" s="1">
        <v>45</v>
      </c>
      <c r="AK183" s="1">
        <v>45</v>
      </c>
      <c r="AL183" s="1">
        <v>44</v>
      </c>
      <c r="AM183" s="1">
        <v>46</v>
      </c>
      <c r="AN183" s="1">
        <v>46</v>
      </c>
      <c r="AO183" s="1">
        <v>47</v>
      </c>
      <c r="AP183" s="1">
        <v>49</v>
      </c>
      <c r="AQ183" s="1">
        <v>52</v>
      </c>
      <c r="AR183" s="1">
        <v>53</v>
      </c>
      <c r="AS183" s="1">
        <v>54</v>
      </c>
      <c r="AT183" s="1">
        <v>56</v>
      </c>
      <c r="AU183"/>
      <c r="AV183" s="1">
        <v>56</v>
      </c>
      <c r="AW183" s="1">
        <v>58</v>
      </c>
      <c r="AX183" s="1">
        <v>57</v>
      </c>
      <c r="AY183" s="1116">
        <v>56</v>
      </c>
      <c r="AZ183">
        <v>56</v>
      </c>
    </row>
    <row r="184" spans="1:52" ht="16" x14ac:dyDescent="0.2">
      <c r="A184" s="677" t="s">
        <v>441</v>
      </c>
      <c r="B184" s="680">
        <v>23</v>
      </c>
      <c r="C184" s="677"/>
      <c r="D184" s="684" t="s">
        <v>465</v>
      </c>
      <c r="E184" s="684" t="s">
        <v>233</v>
      </c>
      <c r="F184" s="705">
        <v>1362658</v>
      </c>
      <c r="G184" s="705" t="s">
        <v>17</v>
      </c>
      <c r="H184" s="705" t="s">
        <v>52</v>
      </c>
      <c r="I184" s="705" t="s">
        <v>124</v>
      </c>
      <c r="J184" s="719">
        <v>44104</v>
      </c>
      <c r="K184" s="696">
        <f t="shared" ca="1" si="6"/>
        <v>1.4111111111111112</v>
      </c>
      <c r="L184" s="696">
        <f t="shared" ca="1" si="7"/>
        <v>516</v>
      </c>
      <c r="M184" s="696">
        <f t="shared" ca="1" si="8"/>
        <v>17.2</v>
      </c>
      <c r="N184" s="719">
        <v>44445</v>
      </c>
      <c r="O184" s="743">
        <v>11.37</v>
      </c>
      <c r="P184" s="752" t="s">
        <v>183</v>
      </c>
      <c r="Q184" s="680"/>
      <c r="R184" s="680"/>
      <c r="S184" s="680"/>
      <c r="T184" s="680"/>
      <c r="U184" s="680"/>
      <c r="V184" s="680"/>
      <c r="W184" s="680"/>
      <c r="X184" s="680"/>
      <c r="Y184" s="680"/>
      <c r="Z184" s="680"/>
      <c r="AA184" s="680"/>
      <c r="AB184" s="680"/>
      <c r="AC184" s="680"/>
      <c r="AD184" s="680"/>
      <c r="AE184" s="680"/>
      <c r="AF184" s="680">
        <v>26</v>
      </c>
      <c r="AG184" s="680">
        <v>24</v>
      </c>
      <c r="AH184" s="680">
        <v>24</v>
      </c>
      <c r="AI184" s="1">
        <v>25</v>
      </c>
      <c r="AJ184" s="1">
        <v>25</v>
      </c>
      <c r="AK184" s="1">
        <v>25</v>
      </c>
      <c r="AL184" s="1">
        <v>25</v>
      </c>
      <c r="AM184" s="1">
        <v>25</v>
      </c>
      <c r="AN184" s="1">
        <v>26</v>
      </c>
      <c r="AO184" s="1">
        <v>26</v>
      </c>
      <c r="AP184" s="1">
        <v>25</v>
      </c>
      <c r="AQ184" s="1">
        <v>25</v>
      </c>
      <c r="AR184" s="1">
        <v>25</v>
      </c>
      <c r="AS184" s="1">
        <v>25</v>
      </c>
      <c r="AT184" s="1">
        <v>25</v>
      </c>
      <c r="AU184"/>
      <c r="AV184" s="1">
        <v>26</v>
      </c>
      <c r="AW184" s="1">
        <v>26</v>
      </c>
      <c r="AX184" s="1">
        <v>25</v>
      </c>
      <c r="AY184" s="1116">
        <v>26</v>
      </c>
      <c r="AZ184">
        <v>27</v>
      </c>
    </row>
    <row r="185" spans="1:52" ht="16" x14ac:dyDescent="0.2">
      <c r="A185" s="677" t="s">
        <v>441</v>
      </c>
      <c r="B185" s="680">
        <v>24</v>
      </c>
      <c r="C185" s="677"/>
      <c r="D185" s="684" t="s">
        <v>466</v>
      </c>
      <c r="E185" s="684" t="s">
        <v>233</v>
      </c>
      <c r="F185" s="705">
        <v>1362658</v>
      </c>
      <c r="G185" s="705" t="s">
        <v>17</v>
      </c>
      <c r="H185" s="705" t="s">
        <v>52</v>
      </c>
      <c r="I185" s="705" t="s">
        <v>121</v>
      </c>
      <c r="J185" s="719">
        <v>44104</v>
      </c>
      <c r="K185" s="696">
        <f t="shared" ca="1" si="6"/>
        <v>1.4111111111111112</v>
      </c>
      <c r="L185" s="696">
        <f t="shared" ca="1" si="7"/>
        <v>516</v>
      </c>
      <c r="M185" s="696">
        <f t="shared" ca="1" si="8"/>
        <v>17.2</v>
      </c>
      <c r="N185" s="719">
        <v>44445</v>
      </c>
      <c r="O185" s="743">
        <v>11.37</v>
      </c>
      <c r="P185" s="752" t="s">
        <v>183</v>
      </c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80"/>
      <c r="AB185" s="680"/>
      <c r="AC185" s="680"/>
      <c r="AD185" s="680"/>
      <c r="AE185" s="680"/>
      <c r="AF185" s="680">
        <v>23</v>
      </c>
      <c r="AG185" s="680">
        <v>25</v>
      </c>
      <c r="AH185" s="680">
        <v>24</v>
      </c>
      <c r="AI185" s="1">
        <v>24</v>
      </c>
      <c r="AJ185" s="1">
        <v>24</v>
      </c>
      <c r="AK185" s="1">
        <v>24</v>
      </c>
      <c r="AL185" s="1">
        <v>24</v>
      </c>
      <c r="AM185" s="1">
        <v>24</v>
      </c>
      <c r="AN185" s="1">
        <v>24</v>
      </c>
      <c r="AO185" s="1">
        <v>24</v>
      </c>
      <c r="AP185" s="1">
        <v>24</v>
      </c>
      <c r="AQ185" s="1">
        <v>24</v>
      </c>
      <c r="AR185" s="1">
        <v>24</v>
      </c>
      <c r="AS185" s="1">
        <v>24</v>
      </c>
      <c r="AT185" s="1">
        <v>24</v>
      </c>
      <c r="AU185"/>
      <c r="AV185" s="1">
        <v>25</v>
      </c>
      <c r="AW185" s="1">
        <v>24</v>
      </c>
      <c r="AX185" s="1">
        <v>24</v>
      </c>
      <c r="AY185" s="1116">
        <v>25</v>
      </c>
      <c r="AZ185">
        <v>26</v>
      </c>
    </row>
    <row r="186" spans="1:52" ht="16" x14ac:dyDescent="0.2">
      <c r="A186" s="677"/>
      <c r="B186" s="680"/>
      <c r="C186" s="677"/>
      <c r="D186" s="684"/>
      <c r="E186" s="684"/>
      <c r="F186" s="705"/>
      <c r="G186" s="705"/>
      <c r="H186" s="705"/>
      <c r="I186" s="705"/>
      <c r="J186" s="719"/>
      <c r="K186" s="696"/>
      <c r="L186" s="696"/>
      <c r="M186" s="696"/>
      <c r="N186" s="719"/>
      <c r="O186" s="743"/>
      <c r="P186" s="752"/>
      <c r="Q186" s="680"/>
      <c r="R186" s="680"/>
      <c r="S186" s="680"/>
      <c r="T186" s="680"/>
      <c r="U186" s="680"/>
      <c r="V186" s="680"/>
      <c r="W186" s="680"/>
      <c r="X186" s="680"/>
      <c r="Y186" s="680"/>
      <c r="Z186" s="680"/>
      <c r="AA186" s="680"/>
      <c r="AB186" s="680"/>
      <c r="AC186" s="680"/>
      <c r="AD186" s="680"/>
      <c r="AE186" s="680"/>
      <c r="AF186" s="680"/>
      <c r="AG186" s="680"/>
      <c r="AH186" s="680"/>
      <c r="AL186" s="680"/>
      <c r="AM186" s="680"/>
      <c r="AN186" s="680"/>
      <c r="AO186" s="680"/>
      <c r="AP186" s="680"/>
      <c r="AQ186" s="680"/>
      <c r="AR186" s="680"/>
      <c r="AS186" s="680"/>
      <c r="AT186" s="680"/>
      <c r="AU186" s="680"/>
      <c r="AV186" s="680"/>
      <c r="AW186" s="680"/>
      <c r="AX186" s="680"/>
      <c r="AY186" s="680"/>
      <c r="AZ186" s="677"/>
    </row>
    <row r="187" spans="1:52" ht="16" x14ac:dyDescent="0.2">
      <c r="A187" s="677" t="s">
        <v>467</v>
      </c>
      <c r="B187" s="684">
        <v>1</v>
      </c>
      <c r="C187" s="677"/>
      <c r="D187" s="684" t="s">
        <v>468</v>
      </c>
      <c r="E187" s="684" t="s">
        <v>431</v>
      </c>
      <c r="F187" s="705">
        <v>1362674</v>
      </c>
      <c r="G187" s="705" t="s">
        <v>15</v>
      </c>
      <c r="H187" s="705" t="s">
        <v>54</v>
      </c>
      <c r="I187" s="705" t="s">
        <v>124</v>
      </c>
      <c r="J187" s="719">
        <v>44107</v>
      </c>
      <c r="K187" s="696">
        <f t="shared" ca="1" si="6"/>
        <v>1.4027777777777777</v>
      </c>
      <c r="L187" s="696">
        <f t="shared" ca="1" si="7"/>
        <v>513</v>
      </c>
      <c r="M187" s="696">
        <f t="shared" ca="1" si="8"/>
        <v>17.100000000000001</v>
      </c>
      <c r="N187" s="719">
        <v>44473</v>
      </c>
      <c r="O187" s="743">
        <v>12.2</v>
      </c>
      <c r="P187" s="752" t="s">
        <v>183</v>
      </c>
      <c r="Q187" s="803">
        <v>170</v>
      </c>
      <c r="R187" s="680"/>
      <c r="S187" s="680"/>
      <c r="T187" s="680"/>
      <c r="U187" s="680"/>
      <c r="V187" s="680"/>
      <c r="W187" s="803">
        <v>31</v>
      </c>
      <c r="X187" s="684">
        <v>30</v>
      </c>
      <c r="Y187" s="680"/>
      <c r="Z187" s="680"/>
      <c r="AA187" s="684">
        <v>35</v>
      </c>
      <c r="AB187" s="680">
        <v>38</v>
      </c>
      <c r="AC187" s="680">
        <v>37</v>
      </c>
      <c r="AD187" s="680">
        <v>38</v>
      </c>
      <c r="AE187" s="1">
        <v>38</v>
      </c>
      <c r="AF187" s="1">
        <v>39</v>
      </c>
      <c r="AG187" s="1">
        <v>38</v>
      </c>
      <c r="AH187" s="1">
        <v>37</v>
      </c>
      <c r="AI187" s="1">
        <v>37</v>
      </c>
      <c r="AJ187" s="1">
        <v>38</v>
      </c>
      <c r="AK187" s="1">
        <v>37</v>
      </c>
      <c r="AL187" s="1">
        <v>36</v>
      </c>
      <c r="AM187" s="1">
        <v>37</v>
      </c>
      <c r="AO187" s="680"/>
      <c r="AP187" s="680"/>
      <c r="AQ187" s="680"/>
      <c r="AR187" s="680"/>
      <c r="AS187" s="680"/>
      <c r="AT187" s="680"/>
      <c r="AU187" s="680"/>
      <c r="AV187" s="680"/>
      <c r="AW187" s="680"/>
      <c r="AX187" s="680"/>
      <c r="AY187" s="680"/>
      <c r="AZ187" s="677"/>
    </row>
    <row r="188" spans="1:52" ht="16" x14ac:dyDescent="0.2">
      <c r="A188" s="677" t="s">
        <v>467</v>
      </c>
      <c r="B188" s="684">
        <v>2</v>
      </c>
      <c r="C188" s="677"/>
      <c r="D188" s="684" t="s">
        <v>469</v>
      </c>
      <c r="E188" s="684" t="s">
        <v>431</v>
      </c>
      <c r="F188" s="705">
        <v>1362674</v>
      </c>
      <c r="G188" s="705" t="s">
        <v>15</v>
      </c>
      <c r="H188" s="705" t="s">
        <v>54</v>
      </c>
      <c r="I188" s="705" t="s">
        <v>121</v>
      </c>
      <c r="J188" s="719">
        <v>44107</v>
      </c>
      <c r="K188" s="696">
        <f t="shared" ca="1" si="6"/>
        <v>1.4027777777777777</v>
      </c>
      <c r="L188" s="696">
        <f t="shared" ca="1" si="7"/>
        <v>513</v>
      </c>
      <c r="M188" s="696">
        <f t="shared" ca="1" si="8"/>
        <v>17.100000000000001</v>
      </c>
      <c r="N188" s="719">
        <v>44473</v>
      </c>
      <c r="O188" s="743">
        <v>12.2</v>
      </c>
      <c r="P188" s="752" t="s">
        <v>183</v>
      </c>
      <c r="Q188" s="803">
        <v>210</v>
      </c>
      <c r="R188" s="680"/>
      <c r="S188" s="680"/>
      <c r="T188" s="680"/>
      <c r="U188" s="680"/>
      <c r="V188" s="680"/>
      <c r="W188" s="803">
        <v>26</v>
      </c>
      <c r="X188" s="684">
        <v>27</v>
      </c>
      <c r="Y188" s="680"/>
      <c r="Z188" s="680"/>
      <c r="AA188" s="684">
        <v>39</v>
      </c>
      <c r="AB188" s="680">
        <v>38</v>
      </c>
      <c r="AC188" s="680">
        <v>37</v>
      </c>
      <c r="AD188" s="680">
        <v>37</v>
      </c>
      <c r="AE188" s="1">
        <v>37</v>
      </c>
      <c r="AF188" s="1">
        <v>39</v>
      </c>
      <c r="AG188" s="1">
        <v>38</v>
      </c>
      <c r="AH188" s="1">
        <v>37</v>
      </c>
      <c r="AI188" s="1">
        <v>37</v>
      </c>
      <c r="AJ188" s="1">
        <v>37</v>
      </c>
      <c r="AK188" s="1">
        <v>36</v>
      </c>
      <c r="AL188" s="1">
        <v>35</v>
      </c>
      <c r="AM188" s="1">
        <v>36</v>
      </c>
      <c r="AO188" s="680"/>
      <c r="AP188" s="680"/>
      <c r="AQ188" s="680"/>
      <c r="AR188" s="680"/>
      <c r="AS188" s="680"/>
      <c r="AT188" s="680"/>
      <c r="AU188" s="680"/>
      <c r="AV188" s="680"/>
      <c r="AW188" s="680"/>
      <c r="AX188" s="680"/>
      <c r="AY188" s="680"/>
      <c r="AZ188" s="677"/>
    </row>
    <row r="189" spans="1:52" ht="16" x14ac:dyDescent="0.2">
      <c r="A189" s="677" t="s">
        <v>467</v>
      </c>
      <c r="B189" s="684">
        <v>3</v>
      </c>
      <c r="C189" s="677"/>
      <c r="D189" s="684" t="s">
        <v>470</v>
      </c>
      <c r="E189" s="684" t="s">
        <v>431</v>
      </c>
      <c r="F189" s="705">
        <v>1362674</v>
      </c>
      <c r="G189" s="705" t="s">
        <v>15</v>
      </c>
      <c r="H189" s="705" t="s">
        <v>54</v>
      </c>
      <c r="I189" s="705" t="s">
        <v>111</v>
      </c>
      <c r="J189" s="719">
        <v>44119</v>
      </c>
      <c r="K189" s="696">
        <f t="shared" ca="1" si="6"/>
        <v>1.3694444444444445</v>
      </c>
      <c r="L189" s="696">
        <f t="shared" ca="1" si="7"/>
        <v>501</v>
      </c>
      <c r="M189" s="696">
        <f t="shared" ca="1" si="8"/>
        <v>16.7</v>
      </c>
      <c r="N189" s="719">
        <v>44473</v>
      </c>
      <c r="O189" s="743">
        <v>11.8</v>
      </c>
      <c r="P189" s="752" t="s">
        <v>183</v>
      </c>
      <c r="Q189" s="803">
        <v>204</v>
      </c>
      <c r="R189" s="680"/>
      <c r="S189" s="680"/>
      <c r="T189" s="680"/>
      <c r="U189" s="680"/>
      <c r="V189" s="680"/>
      <c r="W189" s="803">
        <v>25</v>
      </c>
      <c r="X189" s="684">
        <v>28</v>
      </c>
      <c r="Y189" s="680"/>
      <c r="Z189" s="680"/>
      <c r="AA189" s="684">
        <v>37</v>
      </c>
      <c r="AB189" s="680">
        <v>36</v>
      </c>
      <c r="AC189" s="680">
        <v>35</v>
      </c>
      <c r="AD189" s="680">
        <v>36</v>
      </c>
      <c r="AE189" s="1">
        <v>37</v>
      </c>
      <c r="AF189" s="1">
        <v>38</v>
      </c>
      <c r="AG189" s="1">
        <v>37</v>
      </c>
      <c r="AH189" s="1">
        <v>36</v>
      </c>
      <c r="AI189" s="1">
        <v>36</v>
      </c>
      <c r="AJ189" s="1">
        <v>35</v>
      </c>
      <c r="AK189" s="1">
        <v>35</v>
      </c>
      <c r="AL189" s="1">
        <v>35</v>
      </c>
      <c r="AM189" s="1">
        <v>36</v>
      </c>
      <c r="AO189" s="680"/>
      <c r="AP189" s="680"/>
      <c r="AQ189" s="680"/>
      <c r="AR189" s="680"/>
      <c r="AS189" s="680"/>
      <c r="AT189" s="680"/>
      <c r="AU189" s="680"/>
      <c r="AV189" s="680"/>
      <c r="AW189" s="680"/>
      <c r="AX189" s="680"/>
      <c r="AY189" s="680"/>
      <c r="AZ189" s="677"/>
    </row>
    <row r="190" spans="1:52" ht="16" x14ac:dyDescent="0.2">
      <c r="A190" s="677" t="s">
        <v>467</v>
      </c>
      <c r="B190" s="684">
        <v>4</v>
      </c>
      <c r="C190" s="677"/>
      <c r="D190" s="689" t="s">
        <v>471</v>
      </c>
      <c r="E190" s="684" t="s">
        <v>431</v>
      </c>
      <c r="F190" s="705">
        <v>1362674</v>
      </c>
      <c r="G190" s="705" t="s">
        <v>15</v>
      </c>
      <c r="H190" s="705" t="s">
        <v>54</v>
      </c>
      <c r="I190" s="705" t="s">
        <v>118</v>
      </c>
      <c r="J190" s="719">
        <v>44119</v>
      </c>
      <c r="K190" s="696">
        <f t="shared" ca="1" si="6"/>
        <v>1.3694444444444445</v>
      </c>
      <c r="L190" s="696">
        <f t="shared" ca="1" si="7"/>
        <v>501</v>
      </c>
      <c r="M190" s="696">
        <f t="shared" ca="1" si="8"/>
        <v>16.7</v>
      </c>
      <c r="N190" s="719">
        <v>44473</v>
      </c>
      <c r="O190" s="743">
        <v>11.8</v>
      </c>
      <c r="P190" s="752" t="s">
        <v>183</v>
      </c>
      <c r="Q190" s="803">
        <v>211</v>
      </c>
      <c r="R190" s="680"/>
      <c r="S190" s="680"/>
      <c r="T190" s="680"/>
      <c r="U190" s="680"/>
      <c r="V190" s="680"/>
      <c r="W190" s="803">
        <v>31</v>
      </c>
      <c r="X190" s="684">
        <v>29</v>
      </c>
      <c r="Y190" s="680"/>
      <c r="Z190" s="680"/>
      <c r="AA190" s="684">
        <v>38</v>
      </c>
      <c r="AB190" s="680">
        <v>40</v>
      </c>
      <c r="AC190" s="680">
        <v>40</v>
      </c>
      <c r="AD190" s="680"/>
      <c r="AO190" s="680"/>
      <c r="AP190" s="680"/>
      <c r="AQ190" s="680"/>
      <c r="AR190" s="680"/>
      <c r="AS190" s="680"/>
      <c r="AT190" s="680"/>
      <c r="AU190" s="680"/>
      <c r="AV190" s="680"/>
      <c r="AW190" s="680"/>
      <c r="AX190" s="680"/>
      <c r="AY190" s="680"/>
      <c r="AZ190" s="677"/>
    </row>
    <row r="191" spans="1:52" ht="16" x14ac:dyDescent="0.2">
      <c r="A191" s="677" t="s">
        <v>467</v>
      </c>
      <c r="B191" s="684">
        <v>5</v>
      </c>
      <c r="C191" s="677"/>
      <c r="D191" s="684" t="s">
        <v>472</v>
      </c>
      <c r="E191" s="684" t="s">
        <v>437</v>
      </c>
      <c r="F191" s="705">
        <v>1362665</v>
      </c>
      <c r="G191" s="705" t="s">
        <v>17</v>
      </c>
      <c r="H191" s="705" t="s">
        <v>54</v>
      </c>
      <c r="I191" s="705" t="s">
        <v>121</v>
      </c>
      <c r="J191" s="719">
        <v>44107</v>
      </c>
      <c r="K191" s="696">
        <f t="shared" ca="1" si="6"/>
        <v>1.4027777777777777</v>
      </c>
      <c r="L191" s="696">
        <f t="shared" ca="1" si="7"/>
        <v>513</v>
      </c>
      <c r="M191" s="696">
        <f t="shared" ca="1" si="8"/>
        <v>17.100000000000001</v>
      </c>
      <c r="N191" s="719">
        <v>44473</v>
      </c>
      <c r="O191" s="743">
        <v>12.2</v>
      </c>
      <c r="P191" s="758" t="s">
        <v>14</v>
      </c>
      <c r="Q191" s="803">
        <v>174</v>
      </c>
      <c r="R191" s="680"/>
      <c r="S191" s="680"/>
      <c r="T191" s="680"/>
      <c r="U191" s="680"/>
      <c r="V191" s="680"/>
      <c r="W191" s="803">
        <v>28</v>
      </c>
      <c r="X191" s="684">
        <v>28</v>
      </c>
      <c r="Y191" s="680"/>
      <c r="Z191" s="680"/>
      <c r="AA191" s="684">
        <v>45</v>
      </c>
      <c r="AB191" s="680">
        <v>42</v>
      </c>
      <c r="AC191" s="680">
        <v>44</v>
      </c>
      <c r="AD191" s="680">
        <v>45</v>
      </c>
      <c r="AE191" s="1">
        <v>46</v>
      </c>
      <c r="AF191" s="1">
        <v>47</v>
      </c>
      <c r="AG191" s="1">
        <v>49</v>
      </c>
      <c r="AH191" s="1">
        <v>48</v>
      </c>
      <c r="AI191" s="1">
        <v>50</v>
      </c>
      <c r="AJ191" s="1">
        <v>51</v>
      </c>
      <c r="AK191" s="1">
        <v>49</v>
      </c>
      <c r="AL191" s="1">
        <v>50</v>
      </c>
      <c r="AM191" s="1">
        <v>51</v>
      </c>
      <c r="AN191" s="1">
        <v>52</v>
      </c>
      <c r="AO191" s="1">
        <v>55</v>
      </c>
      <c r="AP191" s="1">
        <v>54</v>
      </c>
      <c r="AQ191" s="680"/>
      <c r="AR191" s="680"/>
      <c r="AS191" s="680"/>
      <c r="AT191" s="680"/>
      <c r="AU191" s="680"/>
      <c r="AV191" s="680"/>
      <c r="AW191" s="680"/>
      <c r="AX191" s="680"/>
      <c r="AY191" s="680"/>
      <c r="AZ191" s="677"/>
    </row>
    <row r="192" spans="1:52" ht="16" x14ac:dyDescent="0.2">
      <c r="A192" s="677" t="s">
        <v>467</v>
      </c>
      <c r="B192" s="684">
        <v>6</v>
      </c>
      <c r="C192" s="677"/>
      <c r="D192" s="689" t="s">
        <v>473</v>
      </c>
      <c r="E192" s="684" t="s">
        <v>437</v>
      </c>
      <c r="F192" s="705">
        <v>1362665</v>
      </c>
      <c r="G192" s="705" t="s">
        <v>17</v>
      </c>
      <c r="H192" s="705" t="s">
        <v>54</v>
      </c>
      <c r="I192" s="705" t="s">
        <v>111</v>
      </c>
      <c r="J192" s="719">
        <v>44107</v>
      </c>
      <c r="K192" s="696">
        <f t="shared" ca="1" si="6"/>
        <v>1.4027777777777777</v>
      </c>
      <c r="L192" s="696">
        <f t="shared" ca="1" si="7"/>
        <v>513</v>
      </c>
      <c r="M192" s="696">
        <f t="shared" ca="1" si="8"/>
        <v>17.100000000000001</v>
      </c>
      <c r="N192" s="719">
        <v>44473</v>
      </c>
      <c r="O192" s="743">
        <v>12.2</v>
      </c>
      <c r="P192" s="758" t="s">
        <v>14</v>
      </c>
      <c r="Q192" s="803">
        <v>168</v>
      </c>
      <c r="R192" s="680"/>
      <c r="S192" s="680"/>
      <c r="T192" s="680"/>
      <c r="U192" s="680"/>
      <c r="V192" s="680"/>
      <c r="W192" s="803">
        <v>27</v>
      </c>
      <c r="X192" s="684">
        <v>29</v>
      </c>
      <c r="Y192" s="680"/>
      <c r="Z192" s="680"/>
      <c r="AA192" s="684">
        <v>42</v>
      </c>
      <c r="AB192" s="680">
        <v>38</v>
      </c>
      <c r="AC192" s="680">
        <v>41</v>
      </c>
      <c r="AD192" s="680"/>
      <c r="AQ192" s="680"/>
      <c r="AR192" s="680"/>
      <c r="AS192" s="680"/>
      <c r="AT192" s="680"/>
      <c r="AU192" s="680"/>
      <c r="AV192" s="680"/>
      <c r="AW192" s="680"/>
      <c r="AX192" s="680"/>
      <c r="AY192" s="680"/>
      <c r="AZ192" s="677"/>
    </row>
    <row r="193" spans="1:52" ht="16" x14ac:dyDescent="0.2">
      <c r="A193" s="677" t="s">
        <v>467</v>
      </c>
      <c r="B193" s="684">
        <v>7</v>
      </c>
      <c r="C193" s="677"/>
      <c r="D193" s="689" t="s">
        <v>474</v>
      </c>
      <c r="E193" s="684" t="s">
        <v>437</v>
      </c>
      <c r="F193" s="705">
        <v>1362665</v>
      </c>
      <c r="G193" s="705" t="s">
        <v>17</v>
      </c>
      <c r="H193" s="705" t="s">
        <v>54</v>
      </c>
      <c r="I193" s="705" t="s">
        <v>118</v>
      </c>
      <c r="J193" s="719">
        <v>44119</v>
      </c>
      <c r="K193" s="696">
        <f t="shared" ca="1" si="6"/>
        <v>1.3694444444444445</v>
      </c>
      <c r="L193" s="696">
        <f t="shared" ca="1" si="7"/>
        <v>501</v>
      </c>
      <c r="M193" s="696">
        <f t="shared" ca="1" si="8"/>
        <v>16.7</v>
      </c>
      <c r="N193" s="719">
        <v>44473</v>
      </c>
      <c r="O193" s="743">
        <v>11.8</v>
      </c>
      <c r="P193" s="758" t="s">
        <v>14</v>
      </c>
      <c r="Q193" s="803">
        <v>178</v>
      </c>
      <c r="R193" s="680"/>
      <c r="S193" s="680"/>
      <c r="T193" s="680"/>
      <c r="U193" s="680"/>
      <c r="V193" s="680"/>
      <c r="W193" s="803">
        <v>33</v>
      </c>
      <c r="X193" s="684">
        <v>33</v>
      </c>
      <c r="Y193" s="680"/>
      <c r="Z193" s="680"/>
      <c r="AA193" s="684">
        <v>53</v>
      </c>
      <c r="AB193" s="680">
        <v>48</v>
      </c>
      <c r="AC193" s="680">
        <v>50</v>
      </c>
      <c r="AD193" s="680"/>
      <c r="AQ193" s="680"/>
      <c r="AR193" s="680"/>
      <c r="AS193" s="680"/>
      <c r="AT193" s="680"/>
      <c r="AU193" s="680"/>
      <c r="AV193" s="680"/>
      <c r="AW193" s="680"/>
      <c r="AX193" s="680"/>
      <c r="AY193" s="680"/>
      <c r="AZ193" s="677"/>
    </row>
    <row r="194" spans="1:52" ht="16" x14ac:dyDescent="0.2">
      <c r="A194" s="677" t="s">
        <v>467</v>
      </c>
      <c r="B194" s="684">
        <v>8</v>
      </c>
      <c r="C194" s="677"/>
      <c r="D194" s="689" t="s">
        <v>475</v>
      </c>
      <c r="E194" s="684" t="s">
        <v>437</v>
      </c>
      <c r="F194" s="705">
        <v>1362665</v>
      </c>
      <c r="G194" s="705" t="s">
        <v>17</v>
      </c>
      <c r="H194" s="705" t="s">
        <v>54</v>
      </c>
      <c r="I194" s="705" t="s">
        <v>115</v>
      </c>
      <c r="J194" s="719">
        <v>44119</v>
      </c>
      <c r="K194" s="696">
        <f t="shared" ca="1" si="6"/>
        <v>1.3694444444444445</v>
      </c>
      <c r="L194" s="696">
        <f t="shared" ca="1" si="7"/>
        <v>501</v>
      </c>
      <c r="M194" s="696">
        <f t="shared" ca="1" si="8"/>
        <v>16.7</v>
      </c>
      <c r="N194" s="719">
        <v>44473</v>
      </c>
      <c r="O194" s="743">
        <v>11.8</v>
      </c>
      <c r="P194" s="758" t="s">
        <v>14</v>
      </c>
      <c r="Q194" s="803">
        <v>177</v>
      </c>
      <c r="R194" s="680"/>
      <c r="S194" s="680"/>
      <c r="T194" s="680"/>
      <c r="U194" s="680"/>
      <c r="V194" s="680"/>
      <c r="W194" s="803">
        <v>28</v>
      </c>
      <c r="X194" s="684">
        <v>28</v>
      </c>
      <c r="Y194" s="680"/>
      <c r="Z194" s="680"/>
      <c r="AA194" s="684">
        <v>48</v>
      </c>
      <c r="AB194" s="680">
        <v>43</v>
      </c>
      <c r="AC194" s="680">
        <v>46</v>
      </c>
      <c r="AD194" s="680"/>
      <c r="AQ194" s="680"/>
      <c r="AR194" s="680"/>
      <c r="AS194" s="680"/>
      <c r="AT194" s="680"/>
      <c r="AU194" s="680"/>
      <c r="AV194" s="680"/>
      <c r="AW194" s="680"/>
      <c r="AX194" s="680"/>
      <c r="AY194" s="680"/>
      <c r="AZ194" s="677"/>
    </row>
    <row r="195" spans="1:52" ht="16" x14ac:dyDescent="0.2">
      <c r="A195" s="677" t="s">
        <v>467</v>
      </c>
      <c r="B195" s="684">
        <v>9</v>
      </c>
      <c r="C195" s="677"/>
      <c r="D195" s="684" t="s">
        <v>476</v>
      </c>
      <c r="E195" s="684" t="s">
        <v>437</v>
      </c>
      <c r="F195" s="705">
        <v>1362665</v>
      </c>
      <c r="G195" s="705" t="s">
        <v>17</v>
      </c>
      <c r="H195" s="705" t="s">
        <v>54</v>
      </c>
      <c r="I195" s="705" t="s">
        <v>221</v>
      </c>
      <c r="J195" s="719">
        <v>44119</v>
      </c>
      <c r="K195" s="696">
        <f t="shared" ref="K195:K236" ca="1" si="9">YEARFRAC(J195,TODAY())</f>
        <v>1.3694444444444445</v>
      </c>
      <c r="L195" s="696">
        <f t="shared" ref="L195:L236" ca="1" si="10">_xlfn.DAYS(TODAY(),J195)</f>
        <v>501</v>
      </c>
      <c r="M195" s="696">
        <f t="shared" ref="M195:M236" ca="1" si="11">(L195/30)</f>
        <v>16.7</v>
      </c>
      <c r="N195" s="719">
        <v>44473</v>
      </c>
      <c r="O195" s="743">
        <v>11.8</v>
      </c>
      <c r="P195" s="758" t="s">
        <v>14</v>
      </c>
      <c r="Q195" s="803">
        <v>165</v>
      </c>
      <c r="R195" s="680"/>
      <c r="S195" s="680"/>
      <c r="T195" s="680"/>
      <c r="U195" s="680"/>
      <c r="V195" s="680"/>
      <c r="W195" s="803">
        <v>27</v>
      </c>
      <c r="X195" s="684">
        <v>28</v>
      </c>
      <c r="Y195" s="680"/>
      <c r="Z195" s="680"/>
      <c r="AA195" s="804">
        <v>41</v>
      </c>
      <c r="AB195" s="801">
        <v>37</v>
      </c>
      <c r="AC195" s="801">
        <v>40</v>
      </c>
      <c r="AD195" s="801">
        <v>40</v>
      </c>
      <c r="AE195" s="817">
        <v>41</v>
      </c>
      <c r="AF195" s="817">
        <v>43</v>
      </c>
      <c r="AG195" s="817">
        <v>46</v>
      </c>
      <c r="AH195" s="817">
        <v>44</v>
      </c>
      <c r="AI195" s="817">
        <v>47</v>
      </c>
      <c r="AJ195" s="817">
        <v>46</v>
      </c>
      <c r="AK195" s="817">
        <v>44</v>
      </c>
      <c r="AL195" s="817">
        <v>46</v>
      </c>
      <c r="AM195" s="817">
        <v>47</v>
      </c>
      <c r="AN195" s="817">
        <v>47</v>
      </c>
      <c r="AO195" s="817">
        <v>49</v>
      </c>
      <c r="AP195" s="817">
        <v>47</v>
      </c>
      <c r="AQ195" s="680"/>
      <c r="AR195" s="680"/>
      <c r="AS195" s="680"/>
      <c r="AT195" s="680"/>
      <c r="AU195" s="680"/>
      <c r="AV195" s="680"/>
      <c r="AW195" s="680"/>
      <c r="AX195" s="680"/>
      <c r="AY195" s="680"/>
      <c r="AZ195" s="677"/>
    </row>
    <row r="196" spans="1:52" ht="16" x14ac:dyDescent="0.2">
      <c r="A196" s="677" t="s">
        <v>467</v>
      </c>
      <c r="B196" s="684">
        <v>10</v>
      </c>
      <c r="C196" s="677"/>
      <c r="D196" s="684" t="s">
        <v>477</v>
      </c>
      <c r="E196" s="684" t="s">
        <v>478</v>
      </c>
      <c r="F196" s="706">
        <v>1362666</v>
      </c>
      <c r="G196" s="706" t="s">
        <v>17</v>
      </c>
      <c r="H196" s="706" t="s">
        <v>24</v>
      </c>
      <c r="I196" s="706" t="s">
        <v>124</v>
      </c>
      <c r="J196" s="739">
        <v>44109</v>
      </c>
      <c r="K196" s="696">
        <f t="shared" ca="1" si="9"/>
        <v>1.3972222222222221</v>
      </c>
      <c r="L196" s="696">
        <f t="shared" ca="1" si="10"/>
        <v>511</v>
      </c>
      <c r="M196" s="696">
        <f t="shared" ca="1" si="11"/>
        <v>17.033333333333335</v>
      </c>
      <c r="N196" s="719">
        <v>44473</v>
      </c>
      <c r="O196" s="743">
        <v>12.13</v>
      </c>
      <c r="P196" s="752" t="s">
        <v>183</v>
      </c>
      <c r="Q196" s="805">
        <v>201</v>
      </c>
      <c r="R196" s="680"/>
      <c r="S196" s="680"/>
      <c r="T196" s="680"/>
      <c r="U196" s="680"/>
      <c r="V196" s="680"/>
      <c r="W196" s="805" t="s">
        <v>112</v>
      </c>
      <c r="X196" s="710" t="s">
        <v>112</v>
      </c>
      <c r="Y196" s="680"/>
      <c r="Z196" s="680"/>
      <c r="AA196" s="684">
        <v>23</v>
      </c>
      <c r="AB196" s="680">
        <v>25</v>
      </c>
      <c r="AC196" s="680">
        <v>25</v>
      </c>
      <c r="AD196" s="680">
        <v>22</v>
      </c>
      <c r="AE196" s="1">
        <v>23</v>
      </c>
      <c r="AF196" s="1">
        <v>24</v>
      </c>
      <c r="AG196" s="1">
        <v>24</v>
      </c>
      <c r="AH196" s="1">
        <v>25</v>
      </c>
      <c r="AI196" s="1">
        <v>25</v>
      </c>
      <c r="AJ196" s="1">
        <v>26</v>
      </c>
      <c r="AK196" s="1">
        <v>25</v>
      </c>
      <c r="AL196" s="1">
        <v>25</v>
      </c>
      <c r="AM196" s="1">
        <v>26</v>
      </c>
      <c r="AN196" s="1">
        <v>25</v>
      </c>
      <c r="AO196" s="1">
        <v>25</v>
      </c>
      <c r="AP196" s="1">
        <v>26</v>
      </c>
      <c r="AQ196" s="680"/>
      <c r="AR196" s="680"/>
      <c r="AS196" s="680"/>
      <c r="AT196" s="680"/>
      <c r="AU196" s="680"/>
      <c r="AV196" s="680"/>
      <c r="AW196" s="680"/>
      <c r="AX196" s="680"/>
      <c r="AY196" s="680"/>
      <c r="AZ196" s="677"/>
    </row>
    <row r="197" spans="1:52" ht="16" x14ac:dyDescent="0.2">
      <c r="A197" s="677" t="s">
        <v>467</v>
      </c>
      <c r="B197" s="684">
        <v>11</v>
      </c>
      <c r="C197" s="677"/>
      <c r="D197" s="684" t="s">
        <v>479</v>
      </c>
      <c r="E197" s="684" t="s">
        <v>478</v>
      </c>
      <c r="F197" s="705">
        <v>1362666</v>
      </c>
      <c r="G197" s="705" t="s">
        <v>17</v>
      </c>
      <c r="H197" s="705" t="s">
        <v>24</v>
      </c>
      <c r="I197" s="705" t="s">
        <v>121</v>
      </c>
      <c r="J197" s="719">
        <v>44109</v>
      </c>
      <c r="K197" s="696">
        <f t="shared" ca="1" si="9"/>
        <v>1.3972222222222221</v>
      </c>
      <c r="L197" s="696">
        <f t="shared" ca="1" si="10"/>
        <v>511</v>
      </c>
      <c r="M197" s="696">
        <f t="shared" ca="1" si="11"/>
        <v>17.033333333333335</v>
      </c>
      <c r="N197" s="719">
        <v>44473</v>
      </c>
      <c r="O197" s="743">
        <v>12.13</v>
      </c>
      <c r="P197" s="752" t="s">
        <v>183</v>
      </c>
      <c r="Q197" s="803">
        <v>194</v>
      </c>
      <c r="R197" s="680"/>
      <c r="S197" s="680"/>
      <c r="T197" s="680"/>
      <c r="U197" s="680"/>
      <c r="V197" s="680"/>
      <c r="W197" s="803"/>
      <c r="X197" s="684"/>
      <c r="Y197" s="680"/>
      <c r="Z197" s="680"/>
      <c r="AA197" s="684">
        <v>23</v>
      </c>
      <c r="AB197" s="680">
        <v>26</v>
      </c>
      <c r="AC197" s="680">
        <v>27</v>
      </c>
      <c r="AD197" s="680">
        <v>27</v>
      </c>
      <c r="AE197" s="1">
        <v>27</v>
      </c>
      <c r="AF197" s="1">
        <v>27</v>
      </c>
      <c r="AG197" s="1">
        <v>27</v>
      </c>
      <c r="AH197" s="1">
        <v>27</v>
      </c>
      <c r="AI197" s="1">
        <v>28</v>
      </c>
      <c r="AJ197" s="1">
        <v>28</v>
      </c>
      <c r="AK197" s="1">
        <v>27</v>
      </c>
      <c r="AL197" s="1">
        <v>28</v>
      </c>
      <c r="AM197" s="1">
        <v>28</v>
      </c>
      <c r="AN197" s="1">
        <v>27</v>
      </c>
      <c r="AO197" s="1">
        <v>27</v>
      </c>
      <c r="AP197" s="1">
        <v>27</v>
      </c>
      <c r="AQ197" s="680"/>
      <c r="AR197" s="680"/>
      <c r="AS197" s="680"/>
      <c r="AT197" s="680"/>
      <c r="AU197" s="680"/>
      <c r="AV197" s="680"/>
      <c r="AW197" s="680"/>
      <c r="AX197" s="680"/>
      <c r="AY197" s="680"/>
      <c r="AZ197" s="677"/>
    </row>
    <row r="198" spans="1:52" ht="16" x14ac:dyDescent="0.2">
      <c r="A198" s="677" t="s">
        <v>467</v>
      </c>
      <c r="B198" s="684">
        <v>12</v>
      </c>
      <c r="C198" s="677"/>
      <c r="D198" s="684" t="s">
        <v>480</v>
      </c>
      <c r="E198" s="684" t="s">
        <v>478</v>
      </c>
      <c r="F198" s="705">
        <v>1362666</v>
      </c>
      <c r="G198" s="705" t="s">
        <v>17</v>
      </c>
      <c r="H198" s="705" t="s">
        <v>24</v>
      </c>
      <c r="I198" s="705" t="s">
        <v>111</v>
      </c>
      <c r="J198" s="719">
        <v>44109</v>
      </c>
      <c r="K198" s="696">
        <f t="shared" ca="1" si="9"/>
        <v>1.3972222222222221</v>
      </c>
      <c r="L198" s="696">
        <f t="shared" ca="1" si="10"/>
        <v>511</v>
      </c>
      <c r="M198" s="696">
        <f t="shared" ca="1" si="11"/>
        <v>17.033333333333335</v>
      </c>
      <c r="N198" s="719">
        <v>44473</v>
      </c>
      <c r="O198" s="743">
        <v>12.13</v>
      </c>
      <c r="P198" s="752" t="s">
        <v>183</v>
      </c>
      <c r="Q198" s="803">
        <v>177</v>
      </c>
      <c r="R198" s="680"/>
      <c r="S198" s="680"/>
      <c r="T198" s="680"/>
      <c r="U198" s="680"/>
      <c r="V198" s="680"/>
      <c r="W198" s="803"/>
      <c r="X198" s="684"/>
      <c r="Y198" s="680"/>
      <c r="Z198" s="680"/>
      <c r="AA198" s="684">
        <v>17</v>
      </c>
      <c r="AB198" s="680">
        <v>20</v>
      </c>
      <c r="AC198" s="680">
        <v>20</v>
      </c>
      <c r="AD198" s="680">
        <v>20</v>
      </c>
      <c r="AE198" s="1">
        <v>21</v>
      </c>
      <c r="AF198" s="1">
        <v>21</v>
      </c>
      <c r="AG198" s="1">
        <v>21</v>
      </c>
      <c r="AH198" s="1">
        <v>21</v>
      </c>
      <c r="AI198" s="1">
        <v>20</v>
      </c>
      <c r="AJ198" s="1">
        <v>21</v>
      </c>
      <c r="AK198" s="1">
        <v>21</v>
      </c>
      <c r="AL198" s="1">
        <v>21</v>
      </c>
      <c r="AM198" s="1">
        <v>21</v>
      </c>
      <c r="AN198" s="1">
        <v>21</v>
      </c>
      <c r="AO198" s="1">
        <v>20</v>
      </c>
      <c r="AP198" s="1">
        <v>21</v>
      </c>
      <c r="AQ198" s="680"/>
      <c r="AR198" s="680"/>
      <c r="AS198" s="680"/>
      <c r="AT198" s="680"/>
      <c r="AU198" s="680"/>
      <c r="AV198" s="680"/>
      <c r="AW198" s="680"/>
      <c r="AX198" s="680"/>
      <c r="AY198" s="680"/>
      <c r="AZ198" s="677"/>
    </row>
    <row r="199" spans="1:52" ht="16" x14ac:dyDescent="0.2">
      <c r="A199" s="677" t="s">
        <v>467</v>
      </c>
      <c r="B199" s="684">
        <v>13</v>
      </c>
      <c r="C199" s="677"/>
      <c r="D199" s="684" t="s">
        <v>481</v>
      </c>
      <c r="E199" s="684" t="s">
        <v>478</v>
      </c>
      <c r="F199" s="705">
        <v>1362666</v>
      </c>
      <c r="G199" s="705" t="s">
        <v>17</v>
      </c>
      <c r="H199" s="705" t="s">
        <v>24</v>
      </c>
      <c r="I199" s="705" t="s">
        <v>118</v>
      </c>
      <c r="J199" s="719">
        <v>44109</v>
      </c>
      <c r="K199" s="696">
        <f t="shared" ca="1" si="9"/>
        <v>1.3972222222222221</v>
      </c>
      <c r="L199" s="696">
        <f t="shared" ca="1" si="10"/>
        <v>511</v>
      </c>
      <c r="M199" s="696">
        <f t="shared" ca="1" si="11"/>
        <v>17.033333333333335</v>
      </c>
      <c r="N199" s="719">
        <v>44473</v>
      </c>
      <c r="O199" s="743">
        <v>12.13</v>
      </c>
      <c r="P199" s="752" t="s">
        <v>183</v>
      </c>
      <c r="Q199" s="803">
        <v>171</v>
      </c>
      <c r="R199" s="680"/>
      <c r="S199" s="680"/>
      <c r="T199" s="680"/>
      <c r="U199" s="680"/>
      <c r="V199" s="680"/>
      <c r="W199" s="803"/>
      <c r="X199" s="684"/>
      <c r="Y199" s="680"/>
      <c r="Z199" s="680"/>
      <c r="AA199" s="684">
        <v>21</v>
      </c>
      <c r="AB199" s="680">
        <v>23</v>
      </c>
      <c r="AC199" s="680">
        <v>24</v>
      </c>
      <c r="AD199" s="680">
        <v>24</v>
      </c>
      <c r="AE199" s="1">
        <v>24</v>
      </c>
      <c r="AF199" s="1">
        <v>24</v>
      </c>
      <c r="AG199" s="1">
        <v>23</v>
      </c>
      <c r="AH199" s="1">
        <v>23</v>
      </c>
      <c r="AI199" s="1">
        <v>24</v>
      </c>
      <c r="AJ199" s="1">
        <v>25</v>
      </c>
      <c r="AK199" s="1">
        <v>24</v>
      </c>
      <c r="AL199" s="1">
        <v>24</v>
      </c>
      <c r="AM199" s="1">
        <v>24</v>
      </c>
      <c r="AN199" s="1">
        <v>24</v>
      </c>
      <c r="AO199" s="1">
        <v>24</v>
      </c>
      <c r="AP199" s="1">
        <v>24</v>
      </c>
      <c r="AQ199" s="680"/>
      <c r="AR199" s="680"/>
      <c r="AS199" s="680"/>
      <c r="AT199" s="680"/>
      <c r="AU199" s="680"/>
      <c r="AV199" s="680"/>
      <c r="AW199" s="680"/>
      <c r="AX199" s="680"/>
      <c r="AY199" s="680"/>
      <c r="AZ199" s="677"/>
    </row>
    <row r="200" spans="1:52" ht="16" x14ac:dyDescent="0.2">
      <c r="A200" s="677" t="s">
        <v>467</v>
      </c>
      <c r="B200" s="684">
        <v>14</v>
      </c>
      <c r="C200" s="677"/>
      <c r="D200" s="684" t="s">
        <v>482</v>
      </c>
      <c r="E200" s="684" t="s">
        <v>483</v>
      </c>
      <c r="F200" s="705">
        <v>1362673</v>
      </c>
      <c r="G200" s="705" t="s">
        <v>15</v>
      </c>
      <c r="H200" s="705" t="s">
        <v>24</v>
      </c>
      <c r="I200" s="705" t="s">
        <v>124</v>
      </c>
      <c r="J200" s="719">
        <v>44109</v>
      </c>
      <c r="K200" s="696">
        <f t="shared" ca="1" si="9"/>
        <v>1.3972222222222221</v>
      </c>
      <c r="L200" s="696">
        <f t="shared" ca="1" si="10"/>
        <v>511</v>
      </c>
      <c r="M200" s="696">
        <f t="shared" ca="1" si="11"/>
        <v>17.033333333333335</v>
      </c>
      <c r="N200" s="719">
        <v>44473</v>
      </c>
      <c r="O200" s="743">
        <v>12.13</v>
      </c>
      <c r="P200" s="758" t="s">
        <v>14</v>
      </c>
      <c r="Q200" s="803">
        <v>169</v>
      </c>
      <c r="R200" s="680"/>
      <c r="S200" s="680"/>
      <c r="T200" s="680"/>
      <c r="U200" s="680"/>
      <c r="V200" s="680"/>
      <c r="W200" s="803"/>
      <c r="X200" s="684"/>
      <c r="Y200" s="680"/>
      <c r="Z200" s="680"/>
      <c r="AA200" s="684">
        <v>44</v>
      </c>
      <c r="AB200" s="680">
        <v>41</v>
      </c>
      <c r="AC200" s="680">
        <v>42</v>
      </c>
      <c r="AD200" s="680">
        <v>44</v>
      </c>
      <c r="AE200" s="1">
        <v>42</v>
      </c>
      <c r="AF200" s="1">
        <v>45</v>
      </c>
      <c r="AG200" s="1">
        <v>47</v>
      </c>
      <c r="AH200" s="1">
        <v>48</v>
      </c>
      <c r="AI200" s="1">
        <v>49</v>
      </c>
      <c r="AJ200" s="1">
        <v>50</v>
      </c>
      <c r="AK200" s="1">
        <v>48</v>
      </c>
      <c r="AL200" s="1">
        <v>46</v>
      </c>
      <c r="AM200" s="1">
        <v>47</v>
      </c>
      <c r="AN200" s="1">
        <v>48</v>
      </c>
      <c r="AO200" s="1">
        <v>48</v>
      </c>
      <c r="AP200" s="1">
        <v>49</v>
      </c>
      <c r="AQ200" s="680"/>
      <c r="AR200" s="680"/>
      <c r="AS200" s="680"/>
      <c r="AT200" s="680"/>
      <c r="AU200" s="680"/>
      <c r="AV200" s="680"/>
      <c r="AW200" s="680"/>
      <c r="AX200" s="680"/>
      <c r="AY200" s="680"/>
      <c r="AZ200" s="677"/>
    </row>
    <row r="201" spans="1:52" ht="16" x14ac:dyDescent="0.2">
      <c r="A201" s="677" t="s">
        <v>467</v>
      </c>
      <c r="B201" s="684">
        <v>15</v>
      </c>
      <c r="C201" s="677"/>
      <c r="D201" s="684" t="s">
        <v>484</v>
      </c>
      <c r="E201" s="684" t="s">
        <v>483</v>
      </c>
      <c r="F201" s="705">
        <v>1362673</v>
      </c>
      <c r="G201" s="705" t="s">
        <v>15</v>
      </c>
      <c r="H201" s="705" t="s">
        <v>24</v>
      </c>
      <c r="I201" s="705" t="s">
        <v>121</v>
      </c>
      <c r="J201" s="719">
        <v>44109</v>
      </c>
      <c r="K201" s="696">
        <f t="shared" ca="1" si="9"/>
        <v>1.3972222222222221</v>
      </c>
      <c r="L201" s="696">
        <f t="shared" ca="1" si="10"/>
        <v>511</v>
      </c>
      <c r="M201" s="696">
        <f t="shared" ca="1" si="11"/>
        <v>17.033333333333335</v>
      </c>
      <c r="N201" s="719">
        <v>44473</v>
      </c>
      <c r="O201" s="743">
        <v>12.13</v>
      </c>
      <c r="P201" s="758" t="s">
        <v>14</v>
      </c>
      <c r="Q201" s="803">
        <v>185</v>
      </c>
      <c r="R201" s="680"/>
      <c r="S201" s="680"/>
      <c r="T201" s="680"/>
      <c r="U201" s="680"/>
      <c r="V201" s="680"/>
      <c r="W201" s="803">
        <v>27</v>
      </c>
      <c r="X201" s="684">
        <v>28</v>
      </c>
      <c r="Y201" s="680"/>
      <c r="Z201" s="680"/>
      <c r="AA201" s="684">
        <v>47</v>
      </c>
      <c r="AB201" s="680">
        <v>40</v>
      </c>
      <c r="AC201" s="680">
        <v>40</v>
      </c>
      <c r="AD201" s="680">
        <v>41</v>
      </c>
      <c r="AE201" s="1">
        <v>42</v>
      </c>
      <c r="AF201" s="1">
        <v>42</v>
      </c>
      <c r="AG201" s="1">
        <v>45</v>
      </c>
      <c r="AH201" s="1">
        <v>44</v>
      </c>
      <c r="AI201" s="1">
        <v>45</v>
      </c>
      <c r="AJ201" s="1">
        <v>46</v>
      </c>
      <c r="AK201" s="1">
        <v>46</v>
      </c>
      <c r="AL201" s="1">
        <v>45</v>
      </c>
      <c r="AM201" s="1">
        <v>45</v>
      </c>
      <c r="AN201" s="1">
        <v>45</v>
      </c>
      <c r="AO201" s="1">
        <v>46</v>
      </c>
      <c r="AP201" s="1">
        <v>47</v>
      </c>
      <c r="AQ201" s="680"/>
      <c r="AR201" s="680"/>
      <c r="AS201" s="680"/>
      <c r="AT201" s="680"/>
      <c r="AU201" s="680"/>
      <c r="AV201" s="680"/>
      <c r="AW201" s="680"/>
      <c r="AX201" s="680"/>
      <c r="AY201" s="680"/>
      <c r="AZ201" s="677"/>
    </row>
    <row r="202" spans="1:52" ht="16" x14ac:dyDescent="0.2">
      <c r="A202" s="677" t="s">
        <v>467</v>
      </c>
      <c r="B202" s="684">
        <v>16</v>
      </c>
      <c r="C202" s="677"/>
      <c r="D202" s="684" t="s">
        <v>485</v>
      </c>
      <c r="E202" s="684" t="s">
        <v>483</v>
      </c>
      <c r="F202" s="705">
        <v>1362673</v>
      </c>
      <c r="G202" s="705" t="s">
        <v>15</v>
      </c>
      <c r="H202" s="705" t="s">
        <v>24</v>
      </c>
      <c r="I202" s="705" t="s">
        <v>118</v>
      </c>
      <c r="J202" s="719">
        <v>44109</v>
      </c>
      <c r="K202" s="696">
        <f t="shared" ca="1" si="9"/>
        <v>1.3972222222222221</v>
      </c>
      <c r="L202" s="696">
        <f t="shared" ca="1" si="10"/>
        <v>511</v>
      </c>
      <c r="M202" s="696">
        <f t="shared" ca="1" si="11"/>
        <v>17.033333333333335</v>
      </c>
      <c r="N202" s="719">
        <v>44473</v>
      </c>
      <c r="O202" s="743">
        <v>12.13</v>
      </c>
      <c r="P202" s="758" t="s">
        <v>14</v>
      </c>
      <c r="Q202" s="803">
        <v>183</v>
      </c>
      <c r="R202" s="680"/>
      <c r="S202" s="680"/>
      <c r="T202" s="680"/>
      <c r="U202" s="680"/>
      <c r="V202" s="680"/>
      <c r="W202" s="803">
        <v>32</v>
      </c>
      <c r="X202" s="684">
        <v>30</v>
      </c>
      <c r="Y202" s="680"/>
      <c r="Z202" s="680"/>
      <c r="AA202" s="684">
        <v>47</v>
      </c>
      <c r="AB202" s="680">
        <v>44</v>
      </c>
      <c r="AC202" s="680">
        <v>44</v>
      </c>
      <c r="AD202" s="680">
        <v>47</v>
      </c>
      <c r="AE202" s="1">
        <v>47</v>
      </c>
      <c r="AF202" s="1">
        <v>48</v>
      </c>
      <c r="AG202" s="1">
        <v>48</v>
      </c>
      <c r="AH202" s="1">
        <v>47</v>
      </c>
      <c r="AI202" s="1">
        <v>47</v>
      </c>
      <c r="AJ202" s="1">
        <v>46</v>
      </c>
      <c r="AK202" s="1">
        <v>44</v>
      </c>
      <c r="AL202" s="1">
        <v>45</v>
      </c>
      <c r="AM202" s="1">
        <v>47</v>
      </c>
      <c r="AN202" s="1">
        <v>48</v>
      </c>
      <c r="AO202" s="1">
        <v>49</v>
      </c>
      <c r="AP202" s="1">
        <v>50</v>
      </c>
      <c r="AQ202" s="680"/>
      <c r="AR202" s="680"/>
      <c r="AS202" s="680"/>
      <c r="AT202" s="680"/>
      <c r="AU202" s="680"/>
      <c r="AV202" s="680"/>
      <c r="AW202" s="680"/>
      <c r="AX202" s="680"/>
      <c r="AY202" s="680"/>
      <c r="AZ202" s="677"/>
    </row>
    <row r="203" spans="1:52" ht="16" x14ac:dyDescent="0.2">
      <c r="A203" s="677" t="s">
        <v>467</v>
      </c>
      <c r="B203" s="684">
        <v>17</v>
      </c>
      <c r="C203" s="677"/>
      <c r="D203" s="684" t="s">
        <v>486</v>
      </c>
      <c r="E203" s="684" t="s">
        <v>483</v>
      </c>
      <c r="F203" s="705">
        <v>1362673</v>
      </c>
      <c r="G203" s="705" t="s">
        <v>15</v>
      </c>
      <c r="H203" s="705" t="s">
        <v>24</v>
      </c>
      <c r="I203" s="705" t="s">
        <v>115</v>
      </c>
      <c r="J203" s="719">
        <v>44109</v>
      </c>
      <c r="K203" s="696">
        <f t="shared" ca="1" si="9"/>
        <v>1.3972222222222221</v>
      </c>
      <c r="L203" s="696">
        <f t="shared" ca="1" si="10"/>
        <v>511</v>
      </c>
      <c r="M203" s="696">
        <f t="shared" ca="1" si="11"/>
        <v>17.033333333333335</v>
      </c>
      <c r="N203" s="719">
        <v>44473</v>
      </c>
      <c r="O203" s="743">
        <v>12.13</v>
      </c>
      <c r="P203" s="758" t="s">
        <v>14</v>
      </c>
      <c r="Q203" s="803">
        <v>199</v>
      </c>
      <c r="R203" s="680"/>
      <c r="S203" s="680"/>
      <c r="T203" s="680"/>
      <c r="U203" s="680"/>
      <c r="V203" s="680"/>
      <c r="W203" s="803">
        <v>24</v>
      </c>
      <c r="X203" s="684">
        <v>26</v>
      </c>
      <c r="Y203" s="680"/>
      <c r="Z203" s="680"/>
      <c r="AA203" s="684">
        <v>50</v>
      </c>
      <c r="AB203" s="680">
        <v>45</v>
      </c>
      <c r="AC203" s="680">
        <v>46</v>
      </c>
      <c r="AD203" s="680">
        <v>49</v>
      </c>
      <c r="AE203" s="1">
        <v>49</v>
      </c>
      <c r="AF203" s="1">
        <v>49</v>
      </c>
      <c r="AG203" s="1">
        <v>50</v>
      </c>
      <c r="AH203" s="1">
        <v>49</v>
      </c>
      <c r="AI203" s="1">
        <v>50</v>
      </c>
      <c r="AJ203" s="1">
        <v>49</v>
      </c>
      <c r="AK203" s="1">
        <v>48</v>
      </c>
      <c r="AL203" s="1">
        <v>48</v>
      </c>
      <c r="AM203" s="1">
        <v>49</v>
      </c>
      <c r="AN203" s="1">
        <v>49</v>
      </c>
      <c r="AO203" s="1">
        <v>50</v>
      </c>
      <c r="AP203" s="1">
        <v>50</v>
      </c>
      <c r="AQ203" s="680"/>
      <c r="AR203" s="680"/>
      <c r="AS203" s="680"/>
      <c r="AT203" s="680"/>
      <c r="AU203" s="680"/>
      <c r="AV203" s="680"/>
      <c r="AW203" s="680"/>
      <c r="AX203" s="680"/>
      <c r="AY203" s="680"/>
      <c r="AZ203" s="677"/>
    </row>
    <row r="204" spans="1:52" ht="16" x14ac:dyDescent="0.2">
      <c r="A204" s="677" t="s">
        <v>467</v>
      </c>
      <c r="B204" s="684">
        <v>18</v>
      </c>
      <c r="C204" s="677"/>
      <c r="D204" s="689" t="s">
        <v>487</v>
      </c>
      <c r="E204" s="684" t="s">
        <v>483</v>
      </c>
      <c r="F204" s="705">
        <v>1362673</v>
      </c>
      <c r="G204" s="705" t="s">
        <v>15</v>
      </c>
      <c r="H204" s="705" t="s">
        <v>24</v>
      </c>
      <c r="I204" s="705" t="s">
        <v>208</v>
      </c>
      <c r="J204" s="719">
        <v>44109</v>
      </c>
      <c r="K204" s="696">
        <f t="shared" ca="1" si="9"/>
        <v>1.3972222222222221</v>
      </c>
      <c r="L204" s="696">
        <f t="shared" ca="1" si="10"/>
        <v>511</v>
      </c>
      <c r="M204" s="696">
        <f t="shared" ca="1" si="11"/>
        <v>17.033333333333335</v>
      </c>
      <c r="N204" s="719">
        <v>44473</v>
      </c>
      <c r="O204" s="743">
        <v>12.13</v>
      </c>
      <c r="P204" s="758" t="s">
        <v>14</v>
      </c>
      <c r="Q204" s="803">
        <v>194</v>
      </c>
      <c r="R204" s="680"/>
      <c r="S204" s="680"/>
      <c r="T204" s="680"/>
      <c r="U204" s="680"/>
      <c r="V204" s="680"/>
      <c r="W204" s="803">
        <v>27</v>
      </c>
      <c r="X204" s="684">
        <v>26</v>
      </c>
      <c r="Y204" s="680"/>
      <c r="Z204" s="680"/>
      <c r="AA204" s="680"/>
      <c r="AB204" s="680"/>
      <c r="AC204" s="680"/>
      <c r="AD204" s="680"/>
      <c r="AE204"/>
      <c r="AF204"/>
      <c r="AG204"/>
      <c r="AH204"/>
      <c r="AI204"/>
      <c r="AJ204"/>
      <c r="AK204"/>
      <c r="AL204"/>
      <c r="AM204"/>
      <c r="AN204"/>
      <c r="AO204" s="680"/>
      <c r="AP204" s="680"/>
      <c r="AQ204" s="680"/>
      <c r="AR204" s="680"/>
      <c r="AS204" s="680"/>
      <c r="AT204" s="680"/>
      <c r="AU204" s="680"/>
      <c r="AV204" s="680"/>
      <c r="AW204" s="680"/>
      <c r="AX204" s="680"/>
      <c r="AY204" s="680"/>
      <c r="AZ204" s="677"/>
    </row>
    <row r="205" spans="1:52" ht="16" x14ac:dyDescent="0.2">
      <c r="A205" s="677" t="s">
        <v>467</v>
      </c>
      <c r="B205" s="684">
        <v>19</v>
      </c>
      <c r="C205" s="677"/>
      <c r="D205" s="684" t="s">
        <v>488</v>
      </c>
      <c r="E205" s="684" t="s">
        <v>489</v>
      </c>
      <c r="F205" s="684">
        <v>1343442</v>
      </c>
      <c r="G205" s="684" t="s">
        <v>15</v>
      </c>
      <c r="H205" s="705" t="s">
        <v>52</v>
      </c>
      <c r="I205" s="705" t="s">
        <v>118</v>
      </c>
      <c r="J205" s="719">
        <v>43927</v>
      </c>
      <c r="K205" s="696">
        <f t="shared" ca="1" si="9"/>
        <v>1.8944444444444444</v>
      </c>
      <c r="L205" s="696">
        <f t="shared" ca="1" si="10"/>
        <v>693</v>
      </c>
      <c r="M205" s="696">
        <f t="shared" ca="1" si="11"/>
        <v>23.1</v>
      </c>
      <c r="N205" s="719">
        <v>44473</v>
      </c>
      <c r="O205" s="743">
        <v>18.2</v>
      </c>
      <c r="P205" s="760" t="s">
        <v>490</v>
      </c>
      <c r="Q205" s="110">
        <v>176</v>
      </c>
      <c r="R205" s="680"/>
      <c r="S205" s="680"/>
      <c r="T205" s="680"/>
      <c r="U205" s="680"/>
      <c r="V205" s="680"/>
      <c r="W205" s="680"/>
      <c r="X205" s="680"/>
      <c r="Y205" s="680"/>
      <c r="Z205" s="680"/>
      <c r="AA205" s="680"/>
      <c r="AB205" s="680"/>
      <c r="AC205" s="680"/>
      <c r="AD205" s="680"/>
      <c r="AE205" s="126">
        <v>32</v>
      </c>
      <c r="AF205" s="126">
        <v>32</v>
      </c>
      <c r="AG205" s="126">
        <v>31</v>
      </c>
      <c r="AH205" s="126">
        <v>32</v>
      </c>
      <c r="AI205" s="126">
        <v>32</v>
      </c>
      <c r="AJ205" s="126">
        <v>32</v>
      </c>
      <c r="AK205" s="126">
        <v>31</v>
      </c>
      <c r="AL205" s="126">
        <v>31</v>
      </c>
      <c r="AM205" s="126">
        <v>32</v>
      </c>
      <c r="AN205" s="126">
        <v>31</v>
      </c>
      <c r="AO205" s="680"/>
      <c r="AP205" s="680"/>
      <c r="AQ205" s="680"/>
      <c r="AR205" s="680"/>
      <c r="AS205" s="680"/>
      <c r="AT205" s="680"/>
      <c r="AU205" s="680"/>
      <c r="AV205" s="680"/>
      <c r="AW205" s="680"/>
      <c r="AX205" s="680"/>
      <c r="AY205" s="680"/>
      <c r="AZ205" s="677"/>
    </row>
    <row r="206" spans="1:52" ht="16" x14ac:dyDescent="0.2">
      <c r="A206" s="677" t="s">
        <v>467</v>
      </c>
      <c r="B206" s="684">
        <v>20</v>
      </c>
      <c r="C206" s="677"/>
      <c r="D206" s="684" t="s">
        <v>491</v>
      </c>
      <c r="E206" s="684" t="s">
        <v>489</v>
      </c>
      <c r="F206" s="684">
        <v>1343442</v>
      </c>
      <c r="G206" s="684" t="s">
        <v>17</v>
      </c>
      <c r="H206" s="705" t="s">
        <v>52</v>
      </c>
      <c r="I206" s="705"/>
      <c r="J206" s="719">
        <v>43927</v>
      </c>
      <c r="K206" s="696">
        <f t="shared" ca="1" si="9"/>
        <v>1.8944444444444444</v>
      </c>
      <c r="L206" s="696">
        <f t="shared" ca="1" si="10"/>
        <v>693</v>
      </c>
      <c r="M206" s="696">
        <f t="shared" ca="1" si="11"/>
        <v>23.1</v>
      </c>
      <c r="N206" s="719">
        <v>44473</v>
      </c>
      <c r="O206" s="743">
        <v>18.2</v>
      </c>
      <c r="P206" s="760" t="s">
        <v>490</v>
      </c>
      <c r="Q206" s="110">
        <v>159</v>
      </c>
      <c r="R206" s="680"/>
      <c r="S206" s="680"/>
      <c r="T206" s="680"/>
      <c r="U206" s="680"/>
      <c r="V206" s="680"/>
      <c r="W206" s="680"/>
      <c r="X206" s="680"/>
      <c r="Y206" s="680"/>
      <c r="Z206" s="680"/>
      <c r="AA206" s="680"/>
      <c r="AB206" s="680"/>
      <c r="AC206" s="680"/>
      <c r="AD206" s="680"/>
      <c r="AE206" s="126">
        <v>31</v>
      </c>
      <c r="AF206" s="126">
        <v>31</v>
      </c>
      <c r="AG206" s="126">
        <v>30</v>
      </c>
      <c r="AH206" s="126">
        <v>31</v>
      </c>
      <c r="AI206" s="126">
        <v>29</v>
      </c>
      <c r="AJ206" s="126">
        <v>31</v>
      </c>
      <c r="AK206" s="126">
        <v>30</v>
      </c>
      <c r="AL206" s="126">
        <v>28</v>
      </c>
      <c r="AM206" s="126">
        <v>29</v>
      </c>
      <c r="AN206" s="126">
        <v>29</v>
      </c>
      <c r="AO206" s="680"/>
      <c r="AP206" s="680"/>
      <c r="AQ206" s="680"/>
      <c r="AR206" s="680"/>
      <c r="AS206" s="680"/>
      <c r="AT206" s="680"/>
      <c r="AU206" s="680"/>
      <c r="AV206" s="680"/>
      <c r="AW206" s="680"/>
      <c r="AX206" s="680"/>
      <c r="AY206" s="680"/>
      <c r="AZ206" s="677"/>
    </row>
    <row r="207" spans="1:52" ht="16" x14ac:dyDescent="0.2">
      <c r="A207" s="677" t="s">
        <v>467</v>
      </c>
      <c r="B207" s="684">
        <v>21</v>
      </c>
      <c r="C207" s="677"/>
      <c r="D207" s="684" t="s">
        <v>492</v>
      </c>
      <c r="E207" s="684" t="s">
        <v>489</v>
      </c>
      <c r="F207" s="168">
        <v>1416092</v>
      </c>
      <c r="G207" s="168" t="s">
        <v>15</v>
      </c>
      <c r="H207" s="406" t="s">
        <v>24</v>
      </c>
      <c r="I207" s="406" t="s">
        <v>115</v>
      </c>
      <c r="J207" s="822">
        <v>43942</v>
      </c>
      <c r="K207" s="696">
        <f t="shared" ca="1" si="9"/>
        <v>1.8527777777777779</v>
      </c>
      <c r="L207" s="696">
        <f t="shared" ca="1" si="10"/>
        <v>678</v>
      </c>
      <c r="M207" s="696">
        <f t="shared" ca="1" si="11"/>
        <v>22.6</v>
      </c>
      <c r="N207" s="719">
        <v>44473</v>
      </c>
      <c r="O207" s="743">
        <v>17.7</v>
      </c>
      <c r="P207" s="760" t="s">
        <v>490</v>
      </c>
      <c r="Q207" s="110">
        <v>153</v>
      </c>
      <c r="R207" s="680"/>
      <c r="S207" s="680"/>
      <c r="T207" s="680"/>
      <c r="U207" s="680"/>
      <c r="V207" s="680"/>
      <c r="W207" s="680"/>
      <c r="X207" s="680"/>
      <c r="Y207" s="680"/>
      <c r="Z207" s="680"/>
      <c r="AA207" s="680"/>
      <c r="AB207" s="680"/>
      <c r="AC207" s="680"/>
      <c r="AD207" s="680"/>
      <c r="AE207" s="126"/>
      <c r="AF207" s="126">
        <v>28</v>
      </c>
      <c r="AG207" s="126">
        <v>28</v>
      </c>
      <c r="AH207" s="126">
        <v>29</v>
      </c>
      <c r="AI207" s="126">
        <v>28</v>
      </c>
      <c r="AJ207" s="126">
        <v>29</v>
      </c>
      <c r="AK207" s="126">
        <v>29</v>
      </c>
      <c r="AL207" s="126">
        <v>28</v>
      </c>
      <c r="AM207" s="126">
        <v>28</v>
      </c>
      <c r="AN207" s="126">
        <v>28</v>
      </c>
      <c r="AO207" s="680"/>
      <c r="AP207" s="680"/>
      <c r="AQ207" s="680"/>
      <c r="AR207" s="680"/>
      <c r="AS207" s="680"/>
      <c r="AT207" s="680"/>
      <c r="AU207" s="680"/>
      <c r="AV207" s="680"/>
      <c r="AW207" s="680"/>
      <c r="AX207" s="680"/>
      <c r="AY207" s="680"/>
      <c r="AZ207" s="677"/>
    </row>
    <row r="208" spans="1:52" ht="16" x14ac:dyDescent="0.2">
      <c r="A208" s="677"/>
      <c r="B208" s="684"/>
      <c r="C208" s="677"/>
      <c r="D208" s="684"/>
      <c r="E208" s="684"/>
      <c r="F208" s="168"/>
      <c r="G208" s="168"/>
      <c r="H208" s="406"/>
      <c r="I208" s="406"/>
      <c r="J208" s="822"/>
      <c r="K208" s="696"/>
      <c r="L208" s="696"/>
      <c r="M208" s="696"/>
      <c r="N208" s="719"/>
      <c r="O208" s="743"/>
      <c r="P208" s="684"/>
      <c r="Q208" s="110"/>
      <c r="R208" s="680"/>
      <c r="S208" s="680"/>
      <c r="T208" s="680"/>
      <c r="U208" s="680"/>
      <c r="V208" s="680"/>
      <c r="W208" s="680"/>
      <c r="X208" s="680"/>
      <c r="Y208" s="680"/>
      <c r="Z208" s="680"/>
      <c r="AA208" s="680"/>
      <c r="AB208" s="680"/>
      <c r="AC208" s="680"/>
      <c r="AD208" s="680"/>
      <c r="AE208" s="126"/>
      <c r="AF208" s="126"/>
      <c r="AG208" s="126"/>
      <c r="AH208" s="680"/>
      <c r="AI208" s="680"/>
      <c r="AJ208" s="680"/>
      <c r="AK208" s="680"/>
      <c r="AL208" s="680"/>
      <c r="AM208" s="680"/>
      <c r="AN208" s="680"/>
      <c r="AO208" s="680"/>
      <c r="AP208" s="680"/>
      <c r="AQ208" s="680"/>
      <c r="AR208" s="680"/>
      <c r="AS208" s="680"/>
      <c r="AT208" s="680"/>
      <c r="AU208" s="680"/>
      <c r="AV208" s="680"/>
      <c r="AW208" s="680"/>
      <c r="AX208" s="680"/>
      <c r="AY208" s="680"/>
      <c r="AZ208" s="677"/>
    </row>
    <row r="209" spans="1:52" ht="16" x14ac:dyDescent="0.2">
      <c r="A209" s="677" t="s">
        <v>42</v>
      </c>
      <c r="B209" s="684">
        <v>1</v>
      </c>
      <c r="C209" s="677"/>
      <c r="D209" s="684" t="s">
        <v>493</v>
      </c>
      <c r="E209" s="680" t="s">
        <v>431</v>
      </c>
      <c r="F209" s="707">
        <v>1362669</v>
      </c>
      <c r="G209" s="684" t="s">
        <v>17</v>
      </c>
      <c r="H209" s="684" t="s">
        <v>48</v>
      </c>
      <c r="I209" s="684" t="s">
        <v>124</v>
      </c>
      <c r="J209" s="725">
        <v>44150</v>
      </c>
      <c r="K209" s="696">
        <f t="shared" ca="1" si="9"/>
        <v>1.2861111111111112</v>
      </c>
      <c r="L209" s="696">
        <f t="shared" ca="1" si="10"/>
        <v>470</v>
      </c>
      <c r="M209" s="696">
        <f t="shared" ca="1" si="11"/>
        <v>15.666666666666666</v>
      </c>
      <c r="N209" s="740">
        <v>44522</v>
      </c>
      <c r="O209" s="743">
        <v>12.4</v>
      </c>
      <c r="P209" s="761" t="s">
        <v>14</v>
      </c>
      <c r="Q209" s="680">
        <v>164</v>
      </c>
      <c r="R209" s="680"/>
      <c r="S209" s="680"/>
      <c r="T209" s="680"/>
      <c r="U209" s="680"/>
      <c r="V209" s="680"/>
      <c r="W209" s="680">
        <v>24</v>
      </c>
      <c r="X209" s="680">
        <v>29</v>
      </c>
      <c r="Y209" s="1">
        <v>28</v>
      </c>
      <c r="Z209" s="1">
        <v>29</v>
      </c>
      <c r="AA209" s="1">
        <v>27</v>
      </c>
      <c r="AB209" s="1">
        <v>28</v>
      </c>
      <c r="AC209" s="1">
        <v>28</v>
      </c>
      <c r="AD209" s="1">
        <v>27</v>
      </c>
      <c r="AE209" s="1">
        <v>29</v>
      </c>
      <c r="AF209" s="1">
        <v>30</v>
      </c>
      <c r="AG209" s="1">
        <v>32</v>
      </c>
      <c r="AH209" s="1">
        <v>32</v>
      </c>
      <c r="AI209" s="1">
        <v>33</v>
      </c>
      <c r="AJ209" s="1">
        <v>36</v>
      </c>
      <c r="AK209"/>
      <c r="AL209" s="1">
        <v>37</v>
      </c>
      <c r="AM209" s="1">
        <v>37</v>
      </c>
      <c r="AN209" s="1">
        <v>38</v>
      </c>
      <c r="AO209" s="1116">
        <v>39</v>
      </c>
      <c r="AP209" s="1">
        <v>40</v>
      </c>
      <c r="AQ209" s="1">
        <v>42</v>
      </c>
      <c r="AR209"/>
      <c r="AS209" s="680"/>
      <c r="AT209" s="680"/>
      <c r="AU209" s="680"/>
      <c r="AV209" s="680"/>
      <c r="AW209" s="680"/>
      <c r="AX209" s="680"/>
      <c r="AY209" s="680"/>
      <c r="AZ209" s="677"/>
    </row>
    <row r="210" spans="1:52" ht="16" x14ac:dyDescent="0.2">
      <c r="A210" s="677" t="s">
        <v>42</v>
      </c>
      <c r="B210" s="684">
        <v>2</v>
      </c>
      <c r="C210" s="677"/>
      <c r="D210" s="684" t="s">
        <v>494</v>
      </c>
      <c r="E210" s="680" t="s">
        <v>431</v>
      </c>
      <c r="F210" s="694">
        <v>1362669</v>
      </c>
      <c r="G210" s="684" t="s">
        <v>17</v>
      </c>
      <c r="H210" s="684" t="s">
        <v>48</v>
      </c>
      <c r="I210" s="684" t="s">
        <v>111</v>
      </c>
      <c r="J210" s="717">
        <v>44150</v>
      </c>
      <c r="K210" s="696">
        <f t="shared" ca="1" si="9"/>
        <v>1.2861111111111112</v>
      </c>
      <c r="L210" s="696">
        <f t="shared" ca="1" si="10"/>
        <v>470</v>
      </c>
      <c r="M210" s="696">
        <f t="shared" ca="1" si="11"/>
        <v>15.666666666666666</v>
      </c>
      <c r="N210" s="740">
        <v>44522</v>
      </c>
      <c r="O210" s="743">
        <v>12.4</v>
      </c>
      <c r="P210" s="761" t="s">
        <v>14</v>
      </c>
      <c r="Q210" s="680">
        <v>146</v>
      </c>
      <c r="R210" s="680"/>
      <c r="S210" s="680"/>
      <c r="T210" s="680"/>
      <c r="U210" s="680"/>
      <c r="V210" s="680"/>
      <c r="W210" s="680">
        <v>27</v>
      </c>
      <c r="X210" s="680">
        <v>30</v>
      </c>
      <c r="Y210" s="1">
        <v>33</v>
      </c>
      <c r="Z210" s="1">
        <v>33</v>
      </c>
      <c r="AA210" s="1">
        <v>33</v>
      </c>
      <c r="AB210" s="1">
        <v>33</v>
      </c>
      <c r="AC210" s="1">
        <v>32</v>
      </c>
      <c r="AD210" s="1">
        <v>33</v>
      </c>
      <c r="AE210" s="1">
        <v>35</v>
      </c>
      <c r="AF210" s="1">
        <v>34</v>
      </c>
      <c r="AG210" s="1">
        <v>35</v>
      </c>
      <c r="AH210" s="1">
        <v>34</v>
      </c>
      <c r="AI210" s="1">
        <v>36</v>
      </c>
      <c r="AJ210" s="1">
        <v>37</v>
      </c>
      <c r="AK210"/>
      <c r="AL210" s="1">
        <v>38</v>
      </c>
      <c r="AM210" s="1">
        <v>39</v>
      </c>
      <c r="AN210" s="1">
        <v>40</v>
      </c>
      <c r="AO210" s="1116">
        <v>40</v>
      </c>
      <c r="AP210" s="1">
        <v>42</v>
      </c>
      <c r="AQ210" s="1">
        <v>42</v>
      </c>
      <c r="AR210"/>
      <c r="AS210" s="680"/>
      <c r="AT210" s="680"/>
      <c r="AU210" s="680"/>
      <c r="AV210" s="680"/>
      <c r="AW210" s="680"/>
      <c r="AX210" s="680"/>
      <c r="AY210" s="680"/>
      <c r="AZ210" s="677"/>
    </row>
    <row r="211" spans="1:52" ht="16" x14ac:dyDescent="0.2">
      <c r="A211" s="677" t="s">
        <v>42</v>
      </c>
      <c r="B211" s="684">
        <v>3</v>
      </c>
      <c r="C211" s="677"/>
      <c r="D211" s="684" t="s">
        <v>495</v>
      </c>
      <c r="E211" s="680" t="s">
        <v>431</v>
      </c>
      <c r="F211" s="694">
        <v>1362669</v>
      </c>
      <c r="G211" s="684" t="s">
        <v>17</v>
      </c>
      <c r="H211" s="684" t="s">
        <v>48</v>
      </c>
      <c r="I211" s="684" t="s">
        <v>121</v>
      </c>
      <c r="J211" s="717">
        <v>44150</v>
      </c>
      <c r="K211" s="696">
        <f t="shared" ca="1" si="9"/>
        <v>1.2861111111111112</v>
      </c>
      <c r="L211" s="696">
        <f t="shared" ca="1" si="10"/>
        <v>470</v>
      </c>
      <c r="M211" s="696">
        <f t="shared" ca="1" si="11"/>
        <v>15.666666666666666</v>
      </c>
      <c r="N211" s="740">
        <v>44522</v>
      </c>
      <c r="O211" s="743">
        <v>12.4</v>
      </c>
      <c r="P211" s="761" t="s">
        <v>14</v>
      </c>
      <c r="Q211" s="680">
        <v>163</v>
      </c>
      <c r="R211" s="680"/>
      <c r="S211" s="680"/>
      <c r="T211" s="680"/>
      <c r="U211" s="680"/>
      <c r="V211" s="680"/>
      <c r="W211" s="680">
        <v>25</v>
      </c>
      <c r="X211" s="680">
        <v>28</v>
      </c>
      <c r="Y211" s="1">
        <v>30</v>
      </c>
      <c r="Z211" s="1">
        <v>29</v>
      </c>
      <c r="AA211" s="1">
        <v>31</v>
      </c>
      <c r="AB211" s="1">
        <v>32</v>
      </c>
      <c r="AC211" s="1">
        <v>34</v>
      </c>
      <c r="AD211" s="1">
        <v>34</v>
      </c>
      <c r="AE211" s="1">
        <v>34</v>
      </c>
      <c r="AF211" s="1">
        <v>35</v>
      </c>
      <c r="AG211" s="1">
        <v>36</v>
      </c>
      <c r="AH211" s="1">
        <v>34</v>
      </c>
      <c r="AI211" s="1">
        <v>37</v>
      </c>
      <c r="AJ211" s="1">
        <v>39</v>
      </c>
      <c r="AK211"/>
      <c r="AL211" s="1">
        <v>38</v>
      </c>
      <c r="AM211" s="1">
        <v>40</v>
      </c>
      <c r="AN211" s="1">
        <v>40</v>
      </c>
      <c r="AO211" s="1116">
        <v>40</v>
      </c>
      <c r="AP211" s="1">
        <v>42</v>
      </c>
      <c r="AQ211" s="1">
        <v>43</v>
      </c>
      <c r="AR211"/>
      <c r="AS211" s="680"/>
      <c r="AT211" s="680"/>
      <c r="AU211" s="680"/>
      <c r="AV211" s="680"/>
      <c r="AW211" s="680"/>
      <c r="AX211" s="680"/>
      <c r="AY211" s="680"/>
      <c r="AZ211" s="677"/>
    </row>
    <row r="212" spans="1:52" ht="16" x14ac:dyDescent="0.2">
      <c r="A212" s="677" t="s">
        <v>42</v>
      </c>
      <c r="B212" s="684">
        <v>4</v>
      </c>
      <c r="C212" s="677"/>
      <c r="D212" s="684" t="s">
        <v>496</v>
      </c>
      <c r="E212" s="680" t="s">
        <v>431</v>
      </c>
      <c r="F212" s="694">
        <v>1362669</v>
      </c>
      <c r="G212" s="684" t="s">
        <v>17</v>
      </c>
      <c r="H212" s="684" t="s">
        <v>48</v>
      </c>
      <c r="I212" s="684" t="s">
        <v>118</v>
      </c>
      <c r="J212" s="717">
        <v>44154</v>
      </c>
      <c r="K212" s="696">
        <f t="shared" ca="1" si="9"/>
        <v>1.2749999999999999</v>
      </c>
      <c r="L212" s="696">
        <f t="shared" ca="1" si="10"/>
        <v>466</v>
      </c>
      <c r="M212" s="696">
        <f t="shared" ca="1" si="11"/>
        <v>15.533333333333333</v>
      </c>
      <c r="N212" s="740">
        <v>44523</v>
      </c>
      <c r="O212" s="743">
        <v>12.3</v>
      </c>
      <c r="P212" s="761" t="s">
        <v>14</v>
      </c>
      <c r="Q212" s="680">
        <v>190</v>
      </c>
      <c r="R212" s="680"/>
      <c r="S212" s="680"/>
      <c r="T212" s="680"/>
      <c r="U212" s="680"/>
      <c r="V212" s="680"/>
      <c r="W212" s="680">
        <v>26</v>
      </c>
      <c r="X212" s="680">
        <v>27</v>
      </c>
      <c r="Y212" s="1">
        <v>29</v>
      </c>
      <c r="Z212" s="1">
        <v>28</v>
      </c>
      <c r="AA212" s="1">
        <v>30</v>
      </c>
      <c r="AB212" s="1">
        <v>30</v>
      </c>
      <c r="AC212" s="1">
        <v>32</v>
      </c>
      <c r="AD212" s="1">
        <v>32</v>
      </c>
      <c r="AE212" s="1">
        <v>33</v>
      </c>
      <c r="AF212" s="1">
        <v>33</v>
      </c>
      <c r="AG212" s="1">
        <v>32</v>
      </c>
      <c r="AH212" s="1">
        <v>32</v>
      </c>
      <c r="AI212" s="1">
        <v>34</v>
      </c>
      <c r="AJ212" s="1">
        <v>35</v>
      </c>
      <c r="AK212"/>
      <c r="AL212" s="1">
        <v>37</v>
      </c>
      <c r="AM212" s="1">
        <v>37</v>
      </c>
      <c r="AN212" s="1">
        <v>38</v>
      </c>
      <c r="AO212" s="1116">
        <v>38</v>
      </c>
      <c r="AP212" s="1">
        <v>40</v>
      </c>
      <c r="AQ212" s="1">
        <v>41</v>
      </c>
      <c r="AR212"/>
      <c r="AS212" s="680"/>
      <c r="AT212" s="680"/>
      <c r="AU212" s="680"/>
      <c r="AV212" s="680"/>
      <c r="AW212" s="680"/>
      <c r="AX212" s="680"/>
      <c r="AY212" s="680"/>
      <c r="AZ212" s="677"/>
    </row>
    <row r="213" spans="1:52" ht="16" x14ac:dyDescent="0.2">
      <c r="A213" s="677" t="s">
        <v>42</v>
      </c>
      <c r="B213" s="684">
        <v>5</v>
      </c>
      <c r="C213" s="677"/>
      <c r="D213" s="684" t="s">
        <v>497</v>
      </c>
      <c r="E213" s="680" t="s">
        <v>437</v>
      </c>
      <c r="F213" s="694">
        <v>1362675</v>
      </c>
      <c r="G213" s="684" t="s">
        <v>17</v>
      </c>
      <c r="H213" s="684" t="s">
        <v>48</v>
      </c>
      <c r="I213" s="684" t="s">
        <v>124</v>
      </c>
      <c r="J213" s="717">
        <v>44142</v>
      </c>
      <c r="K213" s="696">
        <f t="shared" ca="1" si="9"/>
        <v>1.3083333333333333</v>
      </c>
      <c r="L213" s="696">
        <f t="shared" ca="1" si="10"/>
        <v>478</v>
      </c>
      <c r="M213" s="696">
        <f t="shared" ca="1" si="11"/>
        <v>15.933333333333334</v>
      </c>
      <c r="N213" s="740">
        <v>44522</v>
      </c>
      <c r="O213" s="743">
        <v>12.67</v>
      </c>
      <c r="P213" s="761" t="s">
        <v>14</v>
      </c>
      <c r="Q213" s="680">
        <v>166</v>
      </c>
      <c r="R213" s="680"/>
      <c r="S213" s="680"/>
      <c r="T213" s="680"/>
      <c r="U213" s="680"/>
      <c r="V213" s="680"/>
      <c r="W213" s="680">
        <v>26</v>
      </c>
      <c r="X213" s="680">
        <v>30</v>
      </c>
      <c r="Y213" s="1">
        <v>27</v>
      </c>
      <c r="Z213" s="1">
        <v>27</v>
      </c>
      <c r="AA213" s="1">
        <v>29</v>
      </c>
      <c r="AB213" s="1">
        <v>29</v>
      </c>
      <c r="AC213" s="1">
        <v>31</v>
      </c>
      <c r="AD213" s="1">
        <v>31</v>
      </c>
      <c r="AE213" s="1">
        <v>34</v>
      </c>
      <c r="AF213" s="1">
        <v>33</v>
      </c>
      <c r="AG213" s="1">
        <v>34</v>
      </c>
      <c r="AH213" s="1">
        <v>33</v>
      </c>
      <c r="AI213" s="1">
        <v>34</v>
      </c>
      <c r="AJ213" s="1">
        <v>33</v>
      </c>
      <c r="AK213"/>
      <c r="AL213" s="1">
        <v>33</v>
      </c>
      <c r="AM213" s="1">
        <v>32</v>
      </c>
      <c r="AN213" s="1">
        <v>33</v>
      </c>
      <c r="AO213" s="1116">
        <v>34</v>
      </c>
      <c r="AP213" s="1">
        <v>35</v>
      </c>
      <c r="AQ213" s="1">
        <v>35</v>
      </c>
      <c r="AR213"/>
      <c r="AS213" s="680"/>
      <c r="AT213" s="680"/>
      <c r="AU213" s="680"/>
      <c r="AV213" s="680"/>
      <c r="AW213" s="680"/>
      <c r="AX213" s="680"/>
      <c r="AY213" s="680"/>
      <c r="AZ213" s="677"/>
    </row>
    <row r="214" spans="1:52" ht="16" x14ac:dyDescent="0.2">
      <c r="A214" s="677" t="s">
        <v>42</v>
      </c>
      <c r="B214" s="684">
        <v>6</v>
      </c>
      <c r="C214" s="677"/>
      <c r="D214" s="684" t="s">
        <v>498</v>
      </c>
      <c r="E214" s="680" t="s">
        <v>437</v>
      </c>
      <c r="F214" s="694">
        <v>1362675</v>
      </c>
      <c r="G214" s="684" t="s">
        <v>17</v>
      </c>
      <c r="H214" s="684" t="s">
        <v>48</v>
      </c>
      <c r="I214" s="684" t="s">
        <v>121</v>
      </c>
      <c r="J214" s="717">
        <v>44142</v>
      </c>
      <c r="K214" s="696">
        <f t="shared" ca="1" si="9"/>
        <v>1.3083333333333333</v>
      </c>
      <c r="L214" s="696">
        <f t="shared" ca="1" si="10"/>
        <v>478</v>
      </c>
      <c r="M214" s="696">
        <f t="shared" ca="1" si="11"/>
        <v>15.933333333333334</v>
      </c>
      <c r="N214" s="740">
        <v>44522</v>
      </c>
      <c r="O214" s="743">
        <v>12.67</v>
      </c>
      <c r="P214" s="761" t="s">
        <v>14</v>
      </c>
      <c r="Q214" s="680">
        <v>172</v>
      </c>
      <c r="R214" s="680"/>
      <c r="S214" s="680"/>
      <c r="T214" s="680"/>
      <c r="U214" s="680"/>
      <c r="V214" s="680"/>
      <c r="W214" s="680">
        <v>26</v>
      </c>
      <c r="X214" s="680">
        <v>31</v>
      </c>
      <c r="Y214" s="1">
        <v>34</v>
      </c>
      <c r="Z214" s="1">
        <v>36</v>
      </c>
      <c r="AA214" s="1">
        <v>37</v>
      </c>
      <c r="AB214" s="1">
        <v>36</v>
      </c>
      <c r="AC214" s="1">
        <v>38</v>
      </c>
      <c r="AD214" s="1">
        <v>38</v>
      </c>
      <c r="AE214" s="1">
        <v>40</v>
      </c>
      <c r="AF214" s="1">
        <v>39</v>
      </c>
      <c r="AG214" s="1">
        <v>40</v>
      </c>
      <c r="AH214" s="1">
        <v>40</v>
      </c>
      <c r="AI214" s="1">
        <v>41</v>
      </c>
      <c r="AJ214" s="1">
        <v>41</v>
      </c>
      <c r="AK214"/>
      <c r="AL214" s="1">
        <v>41</v>
      </c>
      <c r="AM214" s="1">
        <v>41</v>
      </c>
      <c r="AN214" s="1">
        <v>40</v>
      </c>
      <c r="AO214" s="1116">
        <v>43</v>
      </c>
      <c r="AP214" s="1">
        <v>44</v>
      </c>
      <c r="AQ214" s="1">
        <v>45</v>
      </c>
      <c r="AR214"/>
      <c r="AS214" s="680"/>
      <c r="AT214" s="680"/>
      <c r="AU214" s="680"/>
      <c r="AV214" s="680"/>
      <c r="AW214" s="680"/>
      <c r="AX214" s="680"/>
      <c r="AY214" s="680"/>
      <c r="AZ214" s="677"/>
    </row>
    <row r="215" spans="1:52" ht="16" x14ac:dyDescent="0.2">
      <c r="A215" s="677" t="s">
        <v>42</v>
      </c>
      <c r="B215" s="684">
        <v>7</v>
      </c>
      <c r="C215" s="677"/>
      <c r="D215" s="684" t="s">
        <v>499</v>
      </c>
      <c r="E215" s="680" t="s">
        <v>437</v>
      </c>
      <c r="F215" s="694">
        <v>1362675</v>
      </c>
      <c r="G215" s="684" t="s">
        <v>17</v>
      </c>
      <c r="H215" s="684" t="s">
        <v>48</v>
      </c>
      <c r="I215" s="684" t="s">
        <v>118</v>
      </c>
      <c r="J215" s="717">
        <v>44146</v>
      </c>
      <c r="K215" s="696">
        <f t="shared" ca="1" si="9"/>
        <v>1.2972222222222223</v>
      </c>
      <c r="L215" s="696">
        <f t="shared" ca="1" si="10"/>
        <v>474</v>
      </c>
      <c r="M215" s="696">
        <f t="shared" ca="1" si="11"/>
        <v>15.8</v>
      </c>
      <c r="N215" s="740">
        <v>44522</v>
      </c>
      <c r="O215" s="743">
        <v>12.53</v>
      </c>
      <c r="P215" s="761" t="s">
        <v>14</v>
      </c>
      <c r="Q215" s="680">
        <v>170</v>
      </c>
      <c r="R215" s="680"/>
      <c r="S215" s="680"/>
      <c r="T215" s="680"/>
      <c r="U215" s="680"/>
      <c r="V215" s="680"/>
      <c r="W215" s="680">
        <v>27</v>
      </c>
      <c r="X215" s="680">
        <v>32</v>
      </c>
      <c r="Y215" s="1">
        <v>32</v>
      </c>
      <c r="Z215" s="1">
        <v>35</v>
      </c>
      <c r="AA215" s="1">
        <v>38</v>
      </c>
      <c r="AB215" s="1">
        <v>35</v>
      </c>
      <c r="AC215" s="1">
        <v>38</v>
      </c>
      <c r="AD215" s="1">
        <v>39</v>
      </c>
      <c r="AE215" s="1">
        <v>41</v>
      </c>
      <c r="AF215" s="1">
        <v>44</v>
      </c>
      <c r="AG215" s="1">
        <v>42</v>
      </c>
      <c r="AH215" s="1">
        <v>43</v>
      </c>
      <c r="AI215" s="1">
        <v>45</v>
      </c>
      <c r="AJ215" s="1">
        <v>45</v>
      </c>
      <c r="AK215"/>
      <c r="AL215" s="1">
        <v>45</v>
      </c>
      <c r="AM215" s="1">
        <v>46</v>
      </c>
      <c r="AN215" s="1">
        <v>48</v>
      </c>
      <c r="AO215" s="1116">
        <v>49</v>
      </c>
      <c r="AP215" s="1">
        <v>50</v>
      </c>
      <c r="AQ215" s="1">
        <v>53</v>
      </c>
      <c r="AR215"/>
      <c r="AS215" s="680"/>
      <c r="AT215" s="680"/>
      <c r="AU215" s="680"/>
      <c r="AV215" s="680"/>
      <c r="AW215" s="680"/>
      <c r="AX215" s="680"/>
      <c r="AY215" s="680"/>
      <c r="AZ215" s="677"/>
    </row>
    <row r="216" spans="1:52" ht="16" x14ac:dyDescent="0.2">
      <c r="A216" s="677" t="s">
        <v>42</v>
      </c>
      <c r="B216" s="684">
        <v>8</v>
      </c>
      <c r="C216" s="677"/>
      <c r="D216" s="684" t="s">
        <v>500</v>
      </c>
      <c r="E216" s="680" t="s">
        <v>437</v>
      </c>
      <c r="F216" s="694">
        <v>1362675</v>
      </c>
      <c r="G216" s="684" t="s">
        <v>17</v>
      </c>
      <c r="H216" s="684" t="s">
        <v>48</v>
      </c>
      <c r="I216" s="684" t="s">
        <v>111</v>
      </c>
      <c r="J216" s="717">
        <v>44146</v>
      </c>
      <c r="K216" s="696">
        <f t="shared" ca="1" si="9"/>
        <v>1.2972222222222223</v>
      </c>
      <c r="L216" s="696">
        <f t="shared" ca="1" si="10"/>
        <v>474</v>
      </c>
      <c r="M216" s="696">
        <f t="shared" ca="1" si="11"/>
        <v>15.8</v>
      </c>
      <c r="N216" s="740">
        <v>44522</v>
      </c>
      <c r="O216" s="743">
        <v>12.53</v>
      </c>
      <c r="P216" s="761" t="s">
        <v>14</v>
      </c>
      <c r="Q216" s="680">
        <v>183</v>
      </c>
      <c r="R216" s="680"/>
      <c r="S216" s="680"/>
      <c r="T216" s="680"/>
      <c r="U216" s="680"/>
      <c r="V216" s="680"/>
      <c r="W216" s="680">
        <v>25</v>
      </c>
      <c r="X216" s="680">
        <v>28</v>
      </c>
      <c r="Y216" s="1">
        <v>29</v>
      </c>
      <c r="Z216" s="1">
        <v>30</v>
      </c>
      <c r="AA216" s="1">
        <v>31</v>
      </c>
      <c r="AB216" s="1">
        <v>30</v>
      </c>
      <c r="AC216" s="1">
        <v>32</v>
      </c>
      <c r="AD216" s="1">
        <v>32</v>
      </c>
      <c r="AE216" s="1">
        <v>35</v>
      </c>
      <c r="AF216" s="1">
        <v>35</v>
      </c>
      <c r="AG216" s="1">
        <v>37</v>
      </c>
      <c r="AH216" s="1">
        <v>36</v>
      </c>
      <c r="AI216" s="1">
        <v>38</v>
      </c>
      <c r="AJ216" s="1">
        <v>36</v>
      </c>
      <c r="AK216"/>
      <c r="AL216" s="1">
        <v>37</v>
      </c>
      <c r="AM216" s="1">
        <v>36</v>
      </c>
      <c r="AN216" s="1">
        <v>36</v>
      </c>
      <c r="AO216" s="1116">
        <v>38</v>
      </c>
      <c r="AP216" s="1">
        <v>38</v>
      </c>
      <c r="AQ216" s="1">
        <v>40</v>
      </c>
      <c r="AR216"/>
      <c r="AS216" s="680"/>
      <c r="AT216" s="680"/>
      <c r="AU216" s="680"/>
      <c r="AV216" s="680"/>
      <c r="AW216" s="680"/>
      <c r="AX216" s="680"/>
      <c r="AY216" s="680"/>
      <c r="AZ216" s="677"/>
    </row>
    <row r="217" spans="1:52" ht="16" x14ac:dyDescent="0.2">
      <c r="A217" s="677" t="s">
        <v>42</v>
      </c>
      <c r="B217" s="684">
        <v>9</v>
      </c>
      <c r="C217" s="677"/>
      <c r="D217" s="684" t="s">
        <v>501</v>
      </c>
      <c r="E217" s="680" t="s">
        <v>478</v>
      </c>
      <c r="F217" s="694">
        <v>1362664</v>
      </c>
      <c r="G217" s="684" t="s">
        <v>15</v>
      </c>
      <c r="H217" s="684" t="s">
        <v>48</v>
      </c>
      <c r="I217" s="684" t="s">
        <v>124</v>
      </c>
      <c r="J217" s="717">
        <v>44142</v>
      </c>
      <c r="K217" s="696">
        <f t="shared" ca="1" si="9"/>
        <v>1.3083333333333333</v>
      </c>
      <c r="L217" s="696">
        <f t="shared" ca="1" si="10"/>
        <v>478</v>
      </c>
      <c r="M217" s="696">
        <f t="shared" ca="1" si="11"/>
        <v>15.933333333333334</v>
      </c>
      <c r="N217" s="740">
        <v>44522</v>
      </c>
      <c r="O217" s="743">
        <v>12.67</v>
      </c>
      <c r="P217" s="762" t="s">
        <v>183</v>
      </c>
      <c r="Q217" s="680">
        <v>126</v>
      </c>
      <c r="R217" s="680"/>
      <c r="S217" s="680"/>
      <c r="T217" s="680"/>
      <c r="U217" s="680"/>
      <c r="V217" s="680"/>
      <c r="W217" s="680">
        <v>29</v>
      </c>
      <c r="X217" s="680">
        <v>30</v>
      </c>
      <c r="Y217" s="1">
        <v>30</v>
      </c>
      <c r="Z217" s="1">
        <v>30</v>
      </c>
      <c r="AA217" s="1">
        <v>29</v>
      </c>
      <c r="AB217" s="1">
        <v>30</v>
      </c>
      <c r="AC217" s="1">
        <v>30</v>
      </c>
      <c r="AD217" s="1">
        <v>30</v>
      </c>
      <c r="AE217" s="1">
        <v>30</v>
      </c>
      <c r="AF217" s="1">
        <v>30</v>
      </c>
      <c r="AG217" s="1">
        <v>29</v>
      </c>
      <c r="AH217" s="1">
        <v>30</v>
      </c>
      <c r="AI217" s="1">
        <v>30</v>
      </c>
      <c r="AJ217" s="1">
        <v>30</v>
      </c>
      <c r="AK217"/>
      <c r="AL217" s="1">
        <v>29</v>
      </c>
      <c r="AM217" s="1">
        <v>29</v>
      </c>
      <c r="AN217" s="1">
        <v>29</v>
      </c>
      <c r="AO217" s="1116">
        <v>29</v>
      </c>
      <c r="AP217" s="1">
        <v>30</v>
      </c>
      <c r="AQ217" s="1">
        <v>30</v>
      </c>
      <c r="AR217"/>
      <c r="AS217" s="680"/>
      <c r="AT217" s="680"/>
      <c r="AU217" s="680"/>
      <c r="AV217" s="680"/>
      <c r="AW217" s="680"/>
      <c r="AX217" s="680"/>
      <c r="AY217" s="680"/>
      <c r="AZ217" s="677"/>
    </row>
    <row r="218" spans="1:52" ht="16" x14ac:dyDescent="0.2">
      <c r="A218" s="677" t="s">
        <v>42</v>
      </c>
      <c r="B218" s="684">
        <v>10</v>
      </c>
      <c r="C218" s="677"/>
      <c r="D218" s="684" t="s">
        <v>502</v>
      </c>
      <c r="E218" s="680" t="s">
        <v>478</v>
      </c>
      <c r="F218" s="694">
        <v>1362664</v>
      </c>
      <c r="G218" s="684" t="s">
        <v>15</v>
      </c>
      <c r="H218" s="684" t="s">
        <v>48</v>
      </c>
      <c r="I218" s="684" t="s">
        <v>121</v>
      </c>
      <c r="J218" s="717">
        <v>44142</v>
      </c>
      <c r="K218" s="696">
        <f t="shared" ca="1" si="9"/>
        <v>1.3083333333333333</v>
      </c>
      <c r="L218" s="696">
        <f t="shared" ca="1" si="10"/>
        <v>478</v>
      </c>
      <c r="M218" s="696">
        <f t="shared" ca="1" si="11"/>
        <v>15.933333333333334</v>
      </c>
      <c r="N218" s="740">
        <v>44522</v>
      </c>
      <c r="O218" s="743">
        <v>12.67</v>
      </c>
      <c r="P218" s="762" t="s">
        <v>183</v>
      </c>
      <c r="Q218" s="680">
        <v>156</v>
      </c>
      <c r="R218" s="680"/>
      <c r="S218" s="680"/>
      <c r="T218" s="680"/>
      <c r="U218" s="680"/>
      <c r="V218" s="680"/>
      <c r="W218" s="680">
        <v>33</v>
      </c>
      <c r="X218" s="680">
        <v>33</v>
      </c>
      <c r="Y218" s="1">
        <v>34</v>
      </c>
      <c r="Z218" s="1">
        <v>34</v>
      </c>
      <c r="AA218" s="1">
        <v>32</v>
      </c>
      <c r="AB218" s="1">
        <v>33</v>
      </c>
      <c r="AC218" s="1">
        <v>33</v>
      </c>
      <c r="AD218" s="1">
        <v>33</v>
      </c>
      <c r="AE218" s="1">
        <v>32</v>
      </c>
      <c r="AF218" s="1">
        <v>33</v>
      </c>
      <c r="AG218" s="1">
        <v>32</v>
      </c>
      <c r="AH218" s="1">
        <v>34</v>
      </c>
      <c r="AI218" s="1">
        <v>33</v>
      </c>
      <c r="AJ218" s="1">
        <v>33</v>
      </c>
      <c r="AK218"/>
      <c r="AL218" s="1">
        <v>33</v>
      </c>
      <c r="AM218" s="1">
        <v>33</v>
      </c>
      <c r="AN218" s="1">
        <v>33</v>
      </c>
      <c r="AO218" s="1116">
        <v>33</v>
      </c>
      <c r="AP218" s="1">
        <v>33</v>
      </c>
      <c r="AQ218" s="1">
        <v>32</v>
      </c>
      <c r="AR218"/>
      <c r="AS218" s="680"/>
      <c r="AT218" s="680"/>
      <c r="AU218" s="680"/>
      <c r="AV218" s="680"/>
      <c r="AW218" s="680"/>
      <c r="AX218" s="680"/>
      <c r="AY218" s="680"/>
      <c r="AZ218" s="677"/>
    </row>
    <row r="219" spans="1:52" ht="16" x14ac:dyDescent="0.2">
      <c r="A219" s="677" t="s">
        <v>42</v>
      </c>
      <c r="B219" s="684">
        <v>11</v>
      </c>
      <c r="C219" s="677"/>
      <c r="D219" s="684" t="s">
        <v>503</v>
      </c>
      <c r="E219" s="680" t="s">
        <v>478</v>
      </c>
      <c r="F219" s="694">
        <v>1362664</v>
      </c>
      <c r="G219" s="684" t="s">
        <v>15</v>
      </c>
      <c r="H219" s="684" t="s">
        <v>48</v>
      </c>
      <c r="I219" s="684" t="s">
        <v>111</v>
      </c>
      <c r="J219" s="717">
        <v>44142</v>
      </c>
      <c r="K219" s="696">
        <f t="shared" ca="1" si="9"/>
        <v>1.3083333333333333</v>
      </c>
      <c r="L219" s="696">
        <f t="shared" ca="1" si="10"/>
        <v>478</v>
      </c>
      <c r="M219" s="696">
        <f t="shared" ca="1" si="11"/>
        <v>15.933333333333334</v>
      </c>
      <c r="N219" s="740">
        <v>44522</v>
      </c>
      <c r="O219" s="743">
        <v>12.67</v>
      </c>
      <c r="P219" s="762" t="s">
        <v>183</v>
      </c>
      <c r="Q219" s="680">
        <v>183</v>
      </c>
      <c r="R219" s="680"/>
      <c r="S219" s="680"/>
      <c r="T219" s="680"/>
      <c r="U219" s="680"/>
      <c r="V219" s="680"/>
      <c r="W219" s="680">
        <v>32</v>
      </c>
      <c r="X219" s="680">
        <v>32</v>
      </c>
      <c r="Y219" s="1">
        <v>32</v>
      </c>
      <c r="Z219" s="1">
        <v>33</v>
      </c>
      <c r="AA219" s="1">
        <v>31</v>
      </c>
      <c r="AB219" s="1">
        <v>32</v>
      </c>
      <c r="AC219" s="1">
        <v>31</v>
      </c>
      <c r="AD219" s="1">
        <v>32</v>
      </c>
      <c r="AE219" s="1">
        <v>31</v>
      </c>
      <c r="AF219" s="1">
        <v>32</v>
      </c>
      <c r="AG219" s="1">
        <v>32</v>
      </c>
      <c r="AH219" s="1">
        <v>33</v>
      </c>
      <c r="AI219" s="1">
        <v>32</v>
      </c>
      <c r="AJ219" s="1">
        <v>33</v>
      </c>
      <c r="AK219"/>
      <c r="AL219" s="1">
        <v>33</v>
      </c>
      <c r="AM219" s="1">
        <v>32</v>
      </c>
      <c r="AN219" s="1">
        <v>32</v>
      </c>
      <c r="AO219" s="1116">
        <v>31</v>
      </c>
      <c r="AP219" s="1">
        <v>32</v>
      </c>
      <c r="AQ219" s="1">
        <v>31</v>
      </c>
      <c r="AR219"/>
      <c r="AS219" s="680"/>
      <c r="AT219" s="680"/>
      <c r="AU219" s="680"/>
      <c r="AV219" s="680"/>
      <c r="AW219" s="680"/>
      <c r="AX219" s="680"/>
      <c r="AY219" s="680"/>
      <c r="AZ219" s="677"/>
    </row>
    <row r="220" spans="1:52" ht="16" x14ac:dyDescent="0.2">
      <c r="A220" s="677" t="s">
        <v>42</v>
      </c>
      <c r="B220" s="684">
        <v>12</v>
      </c>
      <c r="C220" s="677"/>
      <c r="D220" s="684" t="s">
        <v>504</v>
      </c>
      <c r="E220" s="680" t="s">
        <v>478</v>
      </c>
      <c r="F220" s="694">
        <v>1362664</v>
      </c>
      <c r="G220" s="684" t="s">
        <v>15</v>
      </c>
      <c r="H220" s="684" t="s">
        <v>48</v>
      </c>
      <c r="I220" s="684" t="s">
        <v>118</v>
      </c>
      <c r="J220" s="717">
        <v>44142</v>
      </c>
      <c r="K220" s="696">
        <f t="shared" ca="1" si="9"/>
        <v>1.3083333333333333</v>
      </c>
      <c r="L220" s="696">
        <f t="shared" ca="1" si="10"/>
        <v>478</v>
      </c>
      <c r="M220" s="696">
        <f t="shared" ca="1" si="11"/>
        <v>15.933333333333334</v>
      </c>
      <c r="N220" s="741">
        <v>44522</v>
      </c>
      <c r="O220" s="743">
        <v>12.67</v>
      </c>
      <c r="P220" s="762" t="s">
        <v>183</v>
      </c>
      <c r="Q220" s="801">
        <v>199</v>
      </c>
      <c r="R220" s="680"/>
      <c r="S220" s="680"/>
      <c r="T220" s="680"/>
      <c r="U220" s="680"/>
      <c r="V220" s="680"/>
      <c r="W220" s="801">
        <v>31</v>
      </c>
      <c r="X220" s="801">
        <v>31</v>
      </c>
      <c r="Y220" s="817">
        <v>32</v>
      </c>
      <c r="Z220" s="817">
        <v>32</v>
      </c>
      <c r="AA220" s="817">
        <v>30</v>
      </c>
      <c r="AB220" s="817">
        <v>31</v>
      </c>
      <c r="AC220" s="817">
        <v>30</v>
      </c>
      <c r="AD220" s="817">
        <v>31</v>
      </c>
      <c r="AE220" s="817">
        <v>31</v>
      </c>
      <c r="AF220" s="817">
        <v>31</v>
      </c>
      <c r="AG220" s="817">
        <v>31</v>
      </c>
      <c r="AH220" s="817">
        <v>32</v>
      </c>
      <c r="AI220" s="817">
        <v>31</v>
      </c>
      <c r="AJ220" s="817">
        <v>31</v>
      </c>
      <c r="AK220"/>
      <c r="AL220" s="817">
        <v>32</v>
      </c>
      <c r="AM220" s="817">
        <v>31</v>
      </c>
      <c r="AN220" s="817">
        <v>30</v>
      </c>
      <c r="AO220" s="1119">
        <v>31</v>
      </c>
      <c r="AP220" s="1">
        <v>32</v>
      </c>
      <c r="AQ220" s="1">
        <v>30</v>
      </c>
      <c r="AR220"/>
      <c r="AS220" s="680"/>
      <c r="AT220" s="680"/>
      <c r="AU220" s="680"/>
      <c r="AV220" s="680"/>
      <c r="AW220" s="680"/>
      <c r="AX220" s="680"/>
      <c r="AY220" s="680"/>
      <c r="AZ220" s="677"/>
    </row>
    <row r="221" spans="1:52" ht="17" x14ac:dyDescent="0.2">
      <c r="A221" s="677" t="s">
        <v>42</v>
      </c>
      <c r="B221" s="168">
        <v>13</v>
      </c>
      <c r="D221" s="168" t="s">
        <v>505</v>
      </c>
      <c r="E221" s="680" t="s">
        <v>483</v>
      </c>
      <c r="F221" s="14">
        <v>1378926</v>
      </c>
      <c r="G221" s="170" t="s">
        <v>15</v>
      </c>
      <c r="H221" s="168" t="s">
        <v>48</v>
      </c>
      <c r="I221" s="168" t="s">
        <v>124</v>
      </c>
      <c r="J221" s="17">
        <v>44152</v>
      </c>
      <c r="K221" s="907">
        <f t="shared" ca="1" si="9"/>
        <v>1.2805555555555554</v>
      </c>
      <c r="L221" s="14">
        <f t="shared" ca="1" si="10"/>
        <v>468</v>
      </c>
      <c r="M221" s="14">
        <f t="shared" ref="M221:M224" ca="1" si="12">L221/30</f>
        <v>15.6</v>
      </c>
      <c r="N221" s="741">
        <v>44522</v>
      </c>
      <c r="O221" s="743"/>
      <c r="P221" s="762" t="s">
        <v>183</v>
      </c>
      <c r="Q221" s="1">
        <v>126</v>
      </c>
      <c r="R221" s="680"/>
      <c r="S221" s="680"/>
      <c r="T221" s="680"/>
      <c r="U221" s="680"/>
      <c r="V221" s="680"/>
      <c r="W221" s="680"/>
      <c r="X221" s="680"/>
      <c r="AG221" s="1">
        <v>33</v>
      </c>
      <c r="AH221" s="1">
        <v>34</v>
      </c>
      <c r="AI221" s="1">
        <v>33</v>
      </c>
      <c r="AJ221" s="1">
        <v>34</v>
      </c>
      <c r="AK221"/>
      <c r="AL221" s="1">
        <v>34</v>
      </c>
      <c r="AM221" s="1">
        <v>32</v>
      </c>
      <c r="AN221" s="1">
        <v>33</v>
      </c>
      <c r="AO221" s="1116">
        <v>32</v>
      </c>
      <c r="AP221" s="1">
        <v>33</v>
      </c>
      <c r="AQ221" s="1">
        <v>33</v>
      </c>
      <c r="AR221" s="1">
        <v>34</v>
      </c>
      <c r="AS221" s="680"/>
      <c r="AT221" s="680"/>
      <c r="AU221" s="680"/>
      <c r="AV221" s="680"/>
      <c r="AW221" s="680"/>
      <c r="AX221" s="680"/>
      <c r="AY221" s="680"/>
      <c r="AZ221" s="677"/>
    </row>
    <row r="222" spans="1:52" ht="17" x14ac:dyDescent="0.2">
      <c r="A222" s="677" t="s">
        <v>42</v>
      </c>
      <c r="B222" s="168">
        <v>14</v>
      </c>
      <c r="D222" s="168" t="s">
        <v>506</v>
      </c>
      <c r="E222" s="680" t="s">
        <v>483</v>
      </c>
      <c r="F222" s="14">
        <v>1378926</v>
      </c>
      <c r="G222" s="170" t="s">
        <v>15</v>
      </c>
      <c r="H222" s="168" t="s">
        <v>48</v>
      </c>
      <c r="I222" s="168" t="s">
        <v>121</v>
      </c>
      <c r="J222" s="17">
        <v>44152</v>
      </c>
      <c r="K222" s="907">
        <f t="shared" ca="1" si="9"/>
        <v>1.2805555555555554</v>
      </c>
      <c r="L222" s="14">
        <f t="shared" ca="1" si="10"/>
        <v>468</v>
      </c>
      <c r="M222" s="14">
        <f t="shared" ca="1" si="12"/>
        <v>15.6</v>
      </c>
      <c r="N222" s="741">
        <v>44522</v>
      </c>
      <c r="O222" s="743"/>
      <c r="P222" s="762" t="s">
        <v>183</v>
      </c>
      <c r="Q222" s="1">
        <v>144</v>
      </c>
      <c r="R222" s="680"/>
      <c r="S222" s="680"/>
      <c r="T222" s="680"/>
      <c r="U222" s="680"/>
      <c r="V222" s="680"/>
      <c r="W222" s="680"/>
      <c r="X222" s="680"/>
      <c r="AG222" s="1">
        <v>31</v>
      </c>
      <c r="AH222" s="1">
        <v>32</v>
      </c>
      <c r="AI222" s="1">
        <v>32</v>
      </c>
      <c r="AJ222" s="1">
        <v>31</v>
      </c>
      <c r="AK222"/>
      <c r="AL222" s="1">
        <v>32</v>
      </c>
      <c r="AM222" s="1">
        <v>30</v>
      </c>
      <c r="AN222" s="1">
        <v>31</v>
      </c>
      <c r="AO222" s="1116">
        <v>30</v>
      </c>
      <c r="AP222" s="1">
        <v>32</v>
      </c>
      <c r="AQ222" s="1">
        <v>31</v>
      </c>
      <c r="AR222" s="1">
        <v>32</v>
      </c>
      <c r="AS222" s="680"/>
      <c r="AT222" s="680"/>
      <c r="AU222" s="680"/>
      <c r="AV222" s="680"/>
      <c r="AW222" s="680"/>
      <c r="AX222" s="680"/>
      <c r="AY222" s="680"/>
      <c r="AZ222" s="677"/>
    </row>
    <row r="223" spans="1:52" ht="17" x14ac:dyDescent="0.2">
      <c r="A223" s="677" t="s">
        <v>42</v>
      </c>
      <c r="B223" s="168">
        <v>15</v>
      </c>
      <c r="D223" s="168" t="s">
        <v>507</v>
      </c>
      <c r="E223" s="680" t="s">
        <v>483</v>
      </c>
      <c r="F223" s="14">
        <v>1378926</v>
      </c>
      <c r="G223" s="170" t="s">
        <v>15</v>
      </c>
      <c r="H223" s="168" t="s">
        <v>48</v>
      </c>
      <c r="I223" s="168" t="s">
        <v>111</v>
      </c>
      <c r="J223" s="17">
        <v>44154</v>
      </c>
      <c r="K223" s="907">
        <f t="shared" ca="1" si="9"/>
        <v>1.2749999999999999</v>
      </c>
      <c r="L223" s="14">
        <f t="shared" ca="1" si="10"/>
        <v>466</v>
      </c>
      <c r="M223" s="14">
        <f t="shared" ca="1" si="12"/>
        <v>15.533333333333333</v>
      </c>
      <c r="N223" s="741">
        <v>44522</v>
      </c>
      <c r="O223" s="743"/>
      <c r="P223" s="762" t="s">
        <v>183</v>
      </c>
      <c r="Q223" s="1">
        <v>174</v>
      </c>
      <c r="R223" s="680"/>
      <c r="S223" s="680"/>
      <c r="T223" s="680"/>
      <c r="U223" s="680"/>
      <c r="V223" s="680"/>
      <c r="W223" s="680"/>
      <c r="X223" s="680"/>
      <c r="AG223" s="1">
        <v>31</v>
      </c>
      <c r="AH223" s="1">
        <v>32</v>
      </c>
      <c r="AI223" s="1">
        <v>32</v>
      </c>
      <c r="AJ223" s="1">
        <v>32</v>
      </c>
      <c r="AK223"/>
      <c r="AL223" s="1">
        <v>32</v>
      </c>
      <c r="AM223" s="1">
        <v>31</v>
      </c>
      <c r="AN223" s="1">
        <v>31</v>
      </c>
      <c r="AO223" s="1116">
        <v>31</v>
      </c>
      <c r="AP223" s="1">
        <v>32</v>
      </c>
      <c r="AQ223" s="1">
        <v>31</v>
      </c>
      <c r="AR223" s="1">
        <v>31</v>
      </c>
      <c r="AS223" s="680"/>
      <c r="AT223" s="680"/>
      <c r="AU223" s="680"/>
      <c r="AV223" s="680"/>
      <c r="AW223" s="680"/>
      <c r="AX223" s="680"/>
      <c r="AY223" s="680"/>
      <c r="AZ223" s="677"/>
    </row>
    <row r="224" spans="1:52" ht="17" x14ac:dyDescent="0.2">
      <c r="A224" s="677" t="s">
        <v>42</v>
      </c>
      <c r="B224" s="309">
        <v>16</v>
      </c>
      <c r="D224" s="309" t="s">
        <v>508</v>
      </c>
      <c r="E224" s="801" t="s">
        <v>483</v>
      </c>
      <c r="F224" s="14">
        <v>1378926</v>
      </c>
      <c r="G224" s="170" t="s">
        <v>15</v>
      </c>
      <c r="H224" s="168" t="s">
        <v>48</v>
      </c>
      <c r="I224" s="168" t="s">
        <v>118</v>
      </c>
      <c r="J224" s="17">
        <v>44154</v>
      </c>
      <c r="K224" s="907">
        <f t="shared" ca="1" si="9"/>
        <v>1.2749999999999999</v>
      </c>
      <c r="L224" s="14">
        <f t="shared" ca="1" si="10"/>
        <v>466</v>
      </c>
      <c r="M224" s="14">
        <f t="shared" ca="1" si="12"/>
        <v>15.533333333333333</v>
      </c>
      <c r="N224" s="741">
        <v>44522</v>
      </c>
      <c r="O224" s="743"/>
      <c r="P224" s="762" t="s">
        <v>183</v>
      </c>
      <c r="Q224" s="1">
        <v>151</v>
      </c>
      <c r="R224" s="680"/>
      <c r="S224" s="680"/>
      <c r="T224" s="680"/>
      <c r="U224" s="680"/>
      <c r="V224" s="680"/>
      <c r="W224" s="680"/>
      <c r="X224" s="680"/>
      <c r="AG224" s="1">
        <v>32</v>
      </c>
      <c r="AH224" s="1">
        <v>34</v>
      </c>
      <c r="AI224" s="1">
        <v>32</v>
      </c>
      <c r="AJ224" s="1">
        <v>33</v>
      </c>
      <c r="AK224"/>
      <c r="AL224" s="1">
        <v>34</v>
      </c>
      <c r="AM224" s="1">
        <v>33</v>
      </c>
      <c r="AN224" s="1">
        <v>33</v>
      </c>
      <c r="AO224" s="1116">
        <v>33</v>
      </c>
      <c r="AP224" s="1">
        <v>34</v>
      </c>
      <c r="AQ224" s="1">
        <v>33</v>
      </c>
      <c r="AR224" s="1">
        <v>33</v>
      </c>
      <c r="AS224" s="680"/>
      <c r="AT224" s="680"/>
      <c r="AU224" s="680"/>
      <c r="AV224" s="680"/>
      <c r="AW224" s="680"/>
      <c r="AX224" s="680"/>
      <c r="AY224" s="680"/>
      <c r="AZ224" s="677"/>
    </row>
    <row r="225" spans="1:52" ht="16" x14ac:dyDescent="0.2">
      <c r="A225" s="677" t="s">
        <v>42</v>
      </c>
      <c r="B225" s="168">
        <v>17</v>
      </c>
      <c r="D225" s="168" t="s">
        <v>509</v>
      </c>
      <c r="E225" s="680" t="s">
        <v>510</v>
      </c>
      <c r="F225" s="708">
        <v>1378921</v>
      </c>
      <c r="G225" s="710" t="s">
        <v>17</v>
      </c>
      <c r="H225" s="710" t="s">
        <v>40</v>
      </c>
      <c r="I225" s="710" t="s">
        <v>124</v>
      </c>
      <c r="J225" s="726">
        <v>44158</v>
      </c>
      <c r="K225" s="696">
        <f t="shared" ca="1" si="9"/>
        <v>1.2638888888888888</v>
      </c>
      <c r="L225" s="696">
        <f t="shared" ca="1" si="10"/>
        <v>462</v>
      </c>
      <c r="M225" s="696">
        <f t="shared" ca="1" si="11"/>
        <v>15.4</v>
      </c>
      <c r="N225" s="741">
        <v>44522</v>
      </c>
      <c r="O225" s="743">
        <v>12.13</v>
      </c>
      <c r="P225" s="763" t="s">
        <v>183</v>
      </c>
      <c r="Q225" s="680">
        <v>184</v>
      </c>
      <c r="R225" s="680"/>
      <c r="S225" s="680"/>
      <c r="T225" s="680"/>
      <c r="U225" s="680"/>
      <c r="V225" s="680"/>
      <c r="W225" s="680">
        <v>24</v>
      </c>
      <c r="X225" s="680">
        <v>25</v>
      </c>
      <c r="Y225" s="1">
        <v>26</v>
      </c>
      <c r="Z225" s="1">
        <v>25</v>
      </c>
      <c r="AA225" s="1">
        <v>24</v>
      </c>
      <c r="AB225" s="1">
        <v>24</v>
      </c>
      <c r="AC225" s="1">
        <v>24</v>
      </c>
      <c r="AD225" s="1">
        <v>24</v>
      </c>
      <c r="AE225" s="1">
        <v>24</v>
      </c>
      <c r="AF225" s="1">
        <v>24</v>
      </c>
      <c r="AG225" s="1">
        <v>25</v>
      </c>
      <c r="AH225" s="1">
        <v>25</v>
      </c>
      <c r="AI225" s="1">
        <v>24</v>
      </c>
      <c r="AK225"/>
      <c r="AS225" s="680"/>
      <c r="AT225" s="680"/>
      <c r="AU225" s="680"/>
      <c r="AV225" s="680"/>
      <c r="AW225" s="680"/>
      <c r="AX225" s="680"/>
      <c r="AY225" s="680"/>
      <c r="AZ225" s="677"/>
    </row>
    <row r="226" spans="1:52" ht="16" x14ac:dyDescent="0.2">
      <c r="A226" s="677" t="s">
        <v>42</v>
      </c>
      <c r="B226" s="168">
        <v>18</v>
      </c>
      <c r="D226" s="168" t="s">
        <v>511</v>
      </c>
      <c r="E226" s="680" t="s">
        <v>510</v>
      </c>
      <c r="F226" s="709">
        <v>1378921</v>
      </c>
      <c r="G226" s="684" t="s">
        <v>17</v>
      </c>
      <c r="H226" s="684" t="s">
        <v>40</v>
      </c>
      <c r="I226" s="684" t="s">
        <v>111</v>
      </c>
      <c r="J226" s="721">
        <v>44158</v>
      </c>
      <c r="K226" s="696">
        <f t="shared" ca="1" si="9"/>
        <v>1.2638888888888888</v>
      </c>
      <c r="L226" s="696">
        <f t="shared" ca="1" si="10"/>
        <v>462</v>
      </c>
      <c r="M226" s="696">
        <f t="shared" ca="1" si="11"/>
        <v>15.4</v>
      </c>
      <c r="N226" s="740">
        <v>44522</v>
      </c>
      <c r="O226" s="743">
        <v>12.13</v>
      </c>
      <c r="P226" s="762" t="s">
        <v>183</v>
      </c>
      <c r="Q226" s="680">
        <v>182</v>
      </c>
      <c r="R226" s="680"/>
      <c r="S226" s="680"/>
      <c r="T226" s="680"/>
      <c r="U226" s="680"/>
      <c r="V226" s="680"/>
      <c r="W226" s="680">
        <v>25</v>
      </c>
      <c r="X226" s="680">
        <v>26</v>
      </c>
      <c r="Y226" s="1">
        <v>26</v>
      </c>
      <c r="Z226" s="1">
        <v>26</v>
      </c>
      <c r="AA226" s="1">
        <v>25</v>
      </c>
      <c r="AB226" s="1">
        <v>25</v>
      </c>
      <c r="AC226" s="1">
        <v>26</v>
      </c>
      <c r="AD226" s="1">
        <v>25</v>
      </c>
      <c r="AE226" s="1">
        <v>26</v>
      </c>
      <c r="AF226" s="1">
        <v>26</v>
      </c>
      <c r="AG226" s="1">
        <v>27</v>
      </c>
      <c r="AH226" s="1">
        <v>27</v>
      </c>
      <c r="AI226" s="1">
        <v>27</v>
      </c>
      <c r="AK226"/>
      <c r="AS226" s="680"/>
      <c r="AT226" s="680"/>
      <c r="AU226" s="680"/>
      <c r="AV226" s="680"/>
      <c r="AW226" s="680"/>
      <c r="AX226" s="680"/>
      <c r="AY226" s="680"/>
      <c r="AZ226" s="677"/>
    </row>
    <row r="227" spans="1:52" ht="16" x14ac:dyDescent="0.2">
      <c r="A227" s="677" t="s">
        <v>42</v>
      </c>
      <c r="B227" s="168">
        <v>19</v>
      </c>
      <c r="D227" s="684" t="s">
        <v>512</v>
      </c>
      <c r="E227" s="680" t="s">
        <v>510</v>
      </c>
      <c r="F227" s="709">
        <v>1378921</v>
      </c>
      <c r="G227" s="684" t="s">
        <v>17</v>
      </c>
      <c r="H227" s="684" t="s">
        <v>40</v>
      </c>
      <c r="I227" s="684" t="s">
        <v>118</v>
      </c>
      <c r="J227" s="721">
        <v>44158</v>
      </c>
      <c r="K227" s="696">
        <f t="shared" ca="1" si="9"/>
        <v>1.2638888888888888</v>
      </c>
      <c r="L227" s="696">
        <f t="shared" ca="1" si="10"/>
        <v>462</v>
      </c>
      <c r="M227" s="696">
        <f t="shared" ca="1" si="11"/>
        <v>15.4</v>
      </c>
      <c r="N227" s="740">
        <v>44522</v>
      </c>
      <c r="O227" s="743">
        <v>12.13</v>
      </c>
      <c r="P227" s="762" t="s">
        <v>183</v>
      </c>
      <c r="Q227" s="680">
        <v>222</v>
      </c>
      <c r="R227" s="680"/>
      <c r="S227" s="680"/>
      <c r="T227" s="680"/>
      <c r="U227" s="680"/>
      <c r="V227" s="680"/>
      <c r="W227" s="680">
        <v>24</v>
      </c>
      <c r="X227" s="680">
        <v>26</v>
      </c>
      <c r="Y227" s="1">
        <v>27</v>
      </c>
      <c r="Z227" s="1">
        <v>26</v>
      </c>
      <c r="AA227" s="1">
        <v>25</v>
      </c>
      <c r="AB227" s="1">
        <v>25</v>
      </c>
      <c r="AC227" s="1">
        <v>25</v>
      </c>
      <c r="AD227" s="1">
        <v>25</v>
      </c>
      <c r="AE227" s="1">
        <v>26</v>
      </c>
      <c r="AF227" s="1">
        <v>26</v>
      </c>
      <c r="AG227" s="1">
        <v>26</v>
      </c>
      <c r="AH227" s="1">
        <v>26</v>
      </c>
      <c r="AI227" s="1">
        <v>26</v>
      </c>
      <c r="AK227"/>
      <c r="AS227" s="680"/>
      <c r="AT227" s="680"/>
      <c r="AU227" s="680"/>
      <c r="AV227" s="680"/>
      <c r="AW227" s="680"/>
      <c r="AX227" s="680"/>
      <c r="AY227" s="680"/>
      <c r="AZ227" s="677"/>
    </row>
    <row r="228" spans="1:52" ht="16" x14ac:dyDescent="0.2">
      <c r="A228" s="677" t="s">
        <v>42</v>
      </c>
      <c r="B228" s="168">
        <v>20</v>
      </c>
      <c r="D228" s="684" t="s">
        <v>513</v>
      </c>
      <c r="E228" s="680" t="s">
        <v>510</v>
      </c>
      <c r="F228" s="709">
        <v>1378921</v>
      </c>
      <c r="G228" s="684" t="s">
        <v>17</v>
      </c>
      <c r="H228" s="684" t="s">
        <v>40</v>
      </c>
      <c r="I228" s="684" t="s">
        <v>115</v>
      </c>
      <c r="J228" s="721">
        <v>44158</v>
      </c>
      <c r="K228" s="696">
        <f t="shared" ca="1" si="9"/>
        <v>1.2638888888888888</v>
      </c>
      <c r="L228" s="696">
        <f t="shared" ca="1" si="10"/>
        <v>462</v>
      </c>
      <c r="M228" s="696">
        <f t="shared" ca="1" si="11"/>
        <v>15.4</v>
      </c>
      <c r="N228" s="740">
        <v>44522</v>
      </c>
      <c r="O228" s="743">
        <v>12.13</v>
      </c>
      <c r="P228" s="762" t="s">
        <v>183</v>
      </c>
      <c r="Q228" s="680">
        <v>198</v>
      </c>
      <c r="R228" s="680"/>
      <c r="S228" s="680"/>
      <c r="T228" s="680"/>
      <c r="U228" s="680"/>
      <c r="V228" s="680"/>
      <c r="W228" s="680">
        <v>28</v>
      </c>
      <c r="X228" s="680">
        <v>28</v>
      </c>
      <c r="Y228" s="1">
        <v>27</v>
      </c>
      <c r="Z228" s="1">
        <v>29</v>
      </c>
      <c r="AA228" s="1">
        <v>26</v>
      </c>
      <c r="AB228" s="1">
        <v>28</v>
      </c>
      <c r="AC228" s="1">
        <v>26</v>
      </c>
      <c r="AD228" s="1">
        <v>27</v>
      </c>
      <c r="AE228" s="1">
        <v>29</v>
      </c>
      <c r="AF228" s="1">
        <v>28</v>
      </c>
      <c r="AG228" s="1">
        <v>28</v>
      </c>
      <c r="AH228" s="1">
        <v>29</v>
      </c>
      <c r="AI228" s="1">
        <v>27</v>
      </c>
      <c r="AK228"/>
      <c r="AS228" s="680"/>
      <c r="AT228" s="680"/>
      <c r="AU228" s="680"/>
      <c r="AV228" s="680"/>
      <c r="AW228" s="680"/>
      <c r="AX228" s="680"/>
      <c r="AY228" s="680"/>
      <c r="AZ228" s="677"/>
    </row>
    <row r="229" spans="1:52" ht="16" x14ac:dyDescent="0.2">
      <c r="A229" s="677" t="s">
        <v>42</v>
      </c>
      <c r="B229" s="309">
        <v>21</v>
      </c>
      <c r="D229" s="804" t="s">
        <v>514</v>
      </c>
      <c r="E229" s="801" t="s">
        <v>510</v>
      </c>
      <c r="F229" s="709">
        <v>1378921</v>
      </c>
      <c r="G229" s="684" t="s">
        <v>17</v>
      </c>
      <c r="H229" s="684" t="s">
        <v>40</v>
      </c>
      <c r="I229" s="684" t="s">
        <v>121</v>
      </c>
      <c r="J229" s="721">
        <v>44158</v>
      </c>
      <c r="K229" s="696">
        <f t="shared" ca="1" si="9"/>
        <v>1.2638888888888888</v>
      </c>
      <c r="L229" s="696">
        <f t="shared" ca="1" si="10"/>
        <v>462</v>
      </c>
      <c r="M229" s="696">
        <f t="shared" ca="1" si="11"/>
        <v>15.4</v>
      </c>
      <c r="N229" s="740">
        <v>44522</v>
      </c>
      <c r="O229" s="743">
        <v>12.13</v>
      </c>
      <c r="P229" s="762" t="s">
        <v>183</v>
      </c>
      <c r="Q229" s="680">
        <v>187</v>
      </c>
      <c r="R229" s="680"/>
      <c r="S229" s="680"/>
      <c r="T229" s="680"/>
      <c r="U229" s="680"/>
      <c r="V229" s="680"/>
      <c r="W229" s="680">
        <v>26</v>
      </c>
      <c r="X229" s="680">
        <v>28</v>
      </c>
      <c r="Y229" s="1">
        <v>26</v>
      </c>
      <c r="Z229" s="1">
        <v>27</v>
      </c>
      <c r="AA229" s="1">
        <v>26</v>
      </c>
      <c r="AB229" s="1">
        <v>27</v>
      </c>
      <c r="AC229" s="1">
        <v>27</v>
      </c>
      <c r="AD229" s="1">
        <v>27</v>
      </c>
      <c r="AE229" s="1">
        <v>26</v>
      </c>
      <c r="AF229" s="1">
        <v>27</v>
      </c>
      <c r="AG229" s="1">
        <v>27</v>
      </c>
      <c r="AH229" s="1">
        <v>27</v>
      </c>
      <c r="AI229" s="1">
        <v>27</v>
      </c>
      <c r="AK229"/>
      <c r="AS229" s="680"/>
      <c r="AT229" s="680"/>
      <c r="AU229" s="680"/>
      <c r="AV229" s="680"/>
      <c r="AW229" s="680"/>
      <c r="AX229" s="680"/>
      <c r="AY229" s="680"/>
      <c r="AZ229" s="677"/>
    </row>
    <row r="230" spans="1:52" ht="16" x14ac:dyDescent="0.2">
      <c r="A230" s="677" t="s">
        <v>42</v>
      </c>
      <c r="B230" s="309">
        <v>22</v>
      </c>
      <c r="D230" s="804" t="s">
        <v>515</v>
      </c>
      <c r="E230" s="801" t="s">
        <v>489</v>
      </c>
      <c r="F230" s="694">
        <v>1336230</v>
      </c>
      <c r="G230" s="680" t="s">
        <v>15</v>
      </c>
      <c r="H230" s="680" t="s">
        <v>55</v>
      </c>
      <c r="I230" s="680"/>
      <c r="J230" s="717">
        <v>43963</v>
      </c>
      <c r="K230" s="696">
        <f t="shared" ca="1" si="9"/>
        <v>1.7944444444444445</v>
      </c>
      <c r="L230" s="696">
        <f t="shared" ca="1" si="10"/>
        <v>657</v>
      </c>
      <c r="M230" s="696">
        <f t="shared" ca="1" si="11"/>
        <v>21.9</v>
      </c>
      <c r="N230" s="719">
        <v>44522</v>
      </c>
      <c r="O230" s="743">
        <v>18.63</v>
      </c>
      <c r="P230" s="760" t="s">
        <v>490</v>
      </c>
      <c r="Q230" s="1">
        <v>143</v>
      </c>
      <c r="R230" s="680"/>
      <c r="S230" s="680"/>
      <c r="T230" s="680"/>
      <c r="U230" s="680"/>
      <c r="V230" s="680"/>
      <c r="W230" s="680"/>
      <c r="X230" s="680"/>
      <c r="Y230" s="1">
        <v>29</v>
      </c>
      <c r="Z230" s="1">
        <v>31</v>
      </c>
      <c r="AA230" s="1">
        <v>30</v>
      </c>
      <c r="AB230" s="1">
        <v>30</v>
      </c>
      <c r="AC230" s="1">
        <v>30</v>
      </c>
      <c r="AD230" s="1">
        <v>30</v>
      </c>
      <c r="AE230" s="1">
        <v>30</v>
      </c>
      <c r="AF230" s="1">
        <v>29</v>
      </c>
      <c r="AG230" s="1">
        <v>30</v>
      </c>
      <c r="AH230" s="1">
        <v>30</v>
      </c>
      <c r="AI230" s="1">
        <v>30</v>
      </c>
      <c r="AK230" s="906"/>
      <c r="AL230" s="632"/>
      <c r="AM230" s="632"/>
      <c r="AN230" s="632"/>
      <c r="AO230" s="632"/>
      <c r="AP230" s="632"/>
      <c r="AQ230" s="632"/>
      <c r="AR230" s="632"/>
      <c r="AS230" s="680"/>
      <c r="AT230" s="680"/>
      <c r="AU230" s="680"/>
      <c r="AV230" s="680"/>
      <c r="AW230" s="680"/>
      <c r="AX230" s="680"/>
      <c r="AY230" s="680"/>
      <c r="AZ230" s="677"/>
    </row>
    <row r="231" spans="1:52" ht="16" x14ac:dyDescent="0.2">
      <c r="A231" s="677" t="s">
        <v>42</v>
      </c>
      <c r="B231" s="684">
        <v>23</v>
      </c>
      <c r="D231" s="684" t="s">
        <v>516</v>
      </c>
      <c r="E231" s="680" t="s">
        <v>517</v>
      </c>
      <c r="F231" s="694">
        <v>1299769</v>
      </c>
      <c r="G231" s="680" t="s">
        <v>15</v>
      </c>
      <c r="H231" s="680" t="s">
        <v>48</v>
      </c>
      <c r="I231" s="680" t="s">
        <v>208</v>
      </c>
      <c r="J231" s="717">
        <v>43962</v>
      </c>
      <c r="K231" s="696">
        <f t="shared" ca="1" si="9"/>
        <v>1.7972222222222223</v>
      </c>
      <c r="L231" s="696">
        <f t="shared" ca="1" si="10"/>
        <v>658</v>
      </c>
      <c r="M231" s="696">
        <f t="shared" ca="1" si="11"/>
        <v>21.933333333333334</v>
      </c>
      <c r="N231" s="731">
        <v>44522</v>
      </c>
      <c r="O231" s="743">
        <v>18.670000000000002</v>
      </c>
      <c r="P231" s="760" t="s">
        <v>490</v>
      </c>
      <c r="Q231" s="1">
        <v>154</v>
      </c>
      <c r="R231" s="680"/>
      <c r="S231" s="680"/>
      <c r="T231" s="680"/>
      <c r="U231" s="680"/>
      <c r="V231" s="680"/>
      <c r="W231" s="680"/>
      <c r="X231" s="680"/>
      <c r="Y231" s="1">
        <v>32</v>
      </c>
      <c r="Z231" s="1">
        <v>34</v>
      </c>
      <c r="AA231" s="1">
        <v>33</v>
      </c>
      <c r="AB231" s="1">
        <v>33</v>
      </c>
      <c r="AC231" s="1">
        <v>32</v>
      </c>
      <c r="AD231" s="1">
        <v>32</v>
      </c>
      <c r="AE231" s="1">
        <v>32</v>
      </c>
      <c r="AF231" s="1">
        <v>32</v>
      </c>
      <c r="AG231" s="1">
        <v>32</v>
      </c>
      <c r="AH231" s="1">
        <v>33</v>
      </c>
      <c r="AI231" s="1">
        <v>33</v>
      </c>
      <c r="AJ231" s="1">
        <v>34</v>
      </c>
      <c r="AK231"/>
      <c r="AL231" s="1">
        <v>33</v>
      </c>
      <c r="AM231" s="1">
        <v>32</v>
      </c>
      <c r="AN231" s="1">
        <v>33</v>
      </c>
      <c r="AO231" s="1116">
        <v>32</v>
      </c>
      <c r="AP231" s="1">
        <v>33</v>
      </c>
      <c r="AQ231" s="1">
        <v>32</v>
      </c>
      <c r="AR231" s="1">
        <v>32</v>
      </c>
      <c r="AS231" s="680"/>
      <c r="AT231" s="680"/>
      <c r="AU231" s="680"/>
      <c r="AV231" s="680"/>
      <c r="AW231" s="680"/>
      <c r="AX231" s="680"/>
      <c r="AY231" s="680"/>
      <c r="AZ231" s="677"/>
    </row>
    <row r="232" spans="1:52" ht="16" x14ac:dyDescent="0.2">
      <c r="A232" s="677" t="s">
        <v>42</v>
      </c>
      <c r="B232" s="684">
        <v>24</v>
      </c>
      <c r="D232" s="684" t="s">
        <v>518</v>
      </c>
      <c r="E232" s="680" t="s">
        <v>517</v>
      </c>
      <c r="F232" s="694">
        <v>1299769</v>
      </c>
      <c r="G232" s="680" t="s">
        <v>15</v>
      </c>
      <c r="H232" s="680" t="s">
        <v>48</v>
      </c>
      <c r="I232" s="680" t="s">
        <v>124</v>
      </c>
      <c r="J232" s="717">
        <v>43998</v>
      </c>
      <c r="K232" s="696">
        <f t="shared" ca="1" si="9"/>
        <v>1.7</v>
      </c>
      <c r="L232" s="696">
        <f t="shared" ca="1" si="10"/>
        <v>622</v>
      </c>
      <c r="M232" s="696">
        <f t="shared" ca="1" si="11"/>
        <v>20.733333333333334</v>
      </c>
      <c r="N232" s="731">
        <v>44522</v>
      </c>
      <c r="O232" s="743">
        <v>17.47</v>
      </c>
      <c r="P232" s="760" t="s">
        <v>490</v>
      </c>
      <c r="Q232" s="1">
        <v>151</v>
      </c>
      <c r="R232" s="680"/>
      <c r="S232" s="680"/>
      <c r="T232" s="680"/>
      <c r="U232" s="680"/>
      <c r="V232" s="680"/>
      <c r="W232" s="680"/>
      <c r="X232" s="680"/>
      <c r="Y232" s="1">
        <v>32</v>
      </c>
      <c r="Z232" s="1">
        <v>33</v>
      </c>
      <c r="AA232" s="1">
        <v>32</v>
      </c>
      <c r="AB232" s="1">
        <v>32</v>
      </c>
      <c r="AC232" s="1">
        <v>31</v>
      </c>
      <c r="AD232" s="1">
        <v>32</v>
      </c>
      <c r="AE232" s="1">
        <v>31</v>
      </c>
      <c r="AF232" s="1">
        <v>32</v>
      </c>
      <c r="AG232" s="1">
        <v>32</v>
      </c>
      <c r="AH232" s="1">
        <v>32</v>
      </c>
      <c r="AI232" s="1">
        <v>32</v>
      </c>
      <c r="AJ232" s="1">
        <v>32</v>
      </c>
      <c r="AK232"/>
      <c r="AL232" s="1">
        <v>33</v>
      </c>
      <c r="AM232" s="1">
        <v>32</v>
      </c>
      <c r="AN232" s="1">
        <v>33</v>
      </c>
      <c r="AO232" s="1116">
        <v>32</v>
      </c>
      <c r="AP232" s="1">
        <v>33</v>
      </c>
      <c r="AQ232" s="1">
        <v>33</v>
      </c>
      <c r="AR232" s="1">
        <v>32</v>
      </c>
      <c r="AS232" s="680"/>
      <c r="AT232" s="680"/>
      <c r="AU232" s="680"/>
      <c r="AV232" s="680"/>
      <c r="AW232" s="680"/>
      <c r="AX232" s="680"/>
      <c r="AY232" s="680"/>
      <c r="AZ232" s="677"/>
    </row>
    <row r="233" spans="1:52" ht="16" x14ac:dyDescent="0.2">
      <c r="A233" s="677" t="s">
        <v>42</v>
      </c>
      <c r="B233" s="804">
        <v>25</v>
      </c>
      <c r="D233" s="804" t="s">
        <v>519</v>
      </c>
      <c r="E233" s="801" t="s">
        <v>517</v>
      </c>
      <c r="F233" s="694">
        <v>1299769</v>
      </c>
      <c r="G233" s="680" t="s">
        <v>15</v>
      </c>
      <c r="H233" s="680" t="s">
        <v>48</v>
      </c>
      <c r="I233" s="680" t="s">
        <v>111</v>
      </c>
      <c r="J233" s="717">
        <v>43998</v>
      </c>
      <c r="K233" s="696">
        <f t="shared" ca="1" si="9"/>
        <v>1.7</v>
      </c>
      <c r="L233" s="696">
        <f t="shared" ca="1" si="10"/>
        <v>622</v>
      </c>
      <c r="M233" s="696">
        <f t="shared" ca="1" si="11"/>
        <v>20.733333333333334</v>
      </c>
      <c r="N233" s="731">
        <v>44522</v>
      </c>
      <c r="O233" s="743">
        <v>17.47</v>
      </c>
      <c r="P233" s="760" t="s">
        <v>490</v>
      </c>
      <c r="Q233" s="1">
        <v>154</v>
      </c>
      <c r="R233" s="680"/>
      <c r="S233" s="680"/>
      <c r="T233" s="680"/>
      <c r="U233" s="680"/>
      <c r="V233" s="680"/>
      <c r="W233" s="680"/>
      <c r="X233" s="680"/>
      <c r="Y233" s="1">
        <v>33</v>
      </c>
      <c r="Z233" s="1">
        <v>33</v>
      </c>
      <c r="AA233" s="1">
        <v>33</v>
      </c>
      <c r="AB233" s="1">
        <v>33</v>
      </c>
      <c r="AC233" s="1">
        <v>32</v>
      </c>
      <c r="AD233" s="1">
        <v>33</v>
      </c>
      <c r="AE233" s="1">
        <v>33</v>
      </c>
      <c r="AF233" s="1">
        <v>32</v>
      </c>
      <c r="AG233" s="1">
        <v>33</v>
      </c>
      <c r="AH233" s="1">
        <v>33</v>
      </c>
      <c r="AI233" s="1">
        <v>33</v>
      </c>
      <c r="AJ233" s="1">
        <v>33</v>
      </c>
      <c r="AK233"/>
      <c r="AL233" s="1">
        <v>34</v>
      </c>
      <c r="AM233" s="1">
        <v>33</v>
      </c>
      <c r="AN233" s="1">
        <v>34</v>
      </c>
      <c r="AO233" s="1116">
        <v>33</v>
      </c>
      <c r="AP233" s="1">
        <v>33</v>
      </c>
      <c r="AQ233" s="1">
        <v>33</v>
      </c>
      <c r="AR233" s="1">
        <v>33</v>
      </c>
      <c r="AS233" s="680"/>
      <c r="AT233" s="680"/>
      <c r="AU233" s="680"/>
      <c r="AV233" s="680"/>
      <c r="AW233" s="680"/>
      <c r="AX233" s="680"/>
      <c r="AY233" s="680"/>
      <c r="AZ233" s="677"/>
    </row>
    <row r="234" spans="1:52" ht="16" x14ac:dyDescent="0.2">
      <c r="A234" s="677" t="s">
        <v>42</v>
      </c>
      <c r="B234" s="684">
        <v>26</v>
      </c>
      <c r="D234" s="684" t="s">
        <v>520</v>
      </c>
      <c r="E234" s="680" t="s">
        <v>521</v>
      </c>
      <c r="F234" s="694">
        <v>1343434</v>
      </c>
      <c r="G234" s="680" t="s">
        <v>17</v>
      </c>
      <c r="H234" s="680" t="s">
        <v>48</v>
      </c>
      <c r="I234" s="680" t="s">
        <v>121</v>
      </c>
      <c r="J234" s="717">
        <v>43998</v>
      </c>
      <c r="K234" s="696">
        <f t="shared" ca="1" si="9"/>
        <v>1.7</v>
      </c>
      <c r="L234" s="696">
        <f t="shared" ca="1" si="10"/>
        <v>622</v>
      </c>
      <c r="M234" s="696">
        <f t="shared" ca="1" si="11"/>
        <v>20.733333333333334</v>
      </c>
      <c r="N234" s="731">
        <v>44522</v>
      </c>
      <c r="O234" s="743">
        <v>17.47</v>
      </c>
      <c r="P234" s="760" t="s">
        <v>490</v>
      </c>
      <c r="Q234" s="1">
        <v>152</v>
      </c>
      <c r="R234" s="680"/>
      <c r="S234" s="680"/>
      <c r="T234" s="680"/>
      <c r="U234" s="680"/>
      <c r="V234" s="680"/>
      <c r="W234" s="680"/>
      <c r="X234" s="680"/>
      <c r="Y234" s="1">
        <v>30</v>
      </c>
      <c r="Z234" s="1">
        <v>30</v>
      </c>
      <c r="AA234" s="1">
        <v>30</v>
      </c>
      <c r="AB234" s="1">
        <v>31</v>
      </c>
      <c r="AC234" s="1">
        <v>31</v>
      </c>
      <c r="AD234" s="1">
        <v>31</v>
      </c>
      <c r="AE234" s="1">
        <v>31</v>
      </c>
      <c r="AF234" s="1">
        <v>32</v>
      </c>
      <c r="AG234" s="1">
        <v>32</v>
      </c>
      <c r="AH234" s="1">
        <v>32</v>
      </c>
      <c r="AI234" s="1">
        <v>32</v>
      </c>
      <c r="AJ234" s="1">
        <v>33</v>
      </c>
      <c r="AK234"/>
      <c r="AL234" s="1">
        <v>33</v>
      </c>
      <c r="AM234" s="1">
        <v>32</v>
      </c>
      <c r="AN234" s="1">
        <v>33</v>
      </c>
      <c r="AO234" s="1116">
        <v>34</v>
      </c>
      <c r="AP234" s="1">
        <v>35</v>
      </c>
      <c r="AQ234" s="1">
        <v>34</v>
      </c>
      <c r="AR234" s="1">
        <v>35</v>
      </c>
      <c r="AS234" s="680"/>
      <c r="AT234" s="680"/>
      <c r="AU234" s="680"/>
      <c r="AV234" s="680"/>
      <c r="AW234" s="680"/>
      <c r="AX234" s="680"/>
      <c r="AY234" s="680"/>
      <c r="AZ234" s="677"/>
    </row>
    <row r="235" spans="1:52" ht="16" x14ac:dyDescent="0.2">
      <c r="A235" s="677" t="s">
        <v>42</v>
      </c>
      <c r="B235" s="684">
        <v>27</v>
      </c>
      <c r="D235" s="684" t="s">
        <v>522</v>
      </c>
      <c r="E235" s="680" t="s">
        <v>521</v>
      </c>
      <c r="F235" s="694">
        <v>1343434</v>
      </c>
      <c r="G235" s="680" t="s">
        <v>17</v>
      </c>
      <c r="H235" s="680" t="s">
        <v>48</v>
      </c>
      <c r="I235" s="680" t="s">
        <v>111</v>
      </c>
      <c r="J235" s="717">
        <v>43998</v>
      </c>
      <c r="K235" s="696">
        <f t="shared" ca="1" si="9"/>
        <v>1.7</v>
      </c>
      <c r="L235" s="696">
        <f t="shared" ca="1" si="10"/>
        <v>622</v>
      </c>
      <c r="M235" s="696">
        <f t="shared" ca="1" si="11"/>
        <v>20.733333333333334</v>
      </c>
      <c r="N235" s="731">
        <v>44522</v>
      </c>
      <c r="O235" s="743">
        <v>17.47</v>
      </c>
      <c r="P235" s="760" t="s">
        <v>490</v>
      </c>
      <c r="Q235" s="1">
        <v>176</v>
      </c>
      <c r="R235" s="680"/>
      <c r="S235" s="680"/>
      <c r="T235" s="680"/>
      <c r="U235" s="680"/>
      <c r="V235" s="680"/>
      <c r="W235" s="680"/>
      <c r="X235" s="680"/>
      <c r="Y235" s="1">
        <v>28</v>
      </c>
      <c r="Z235" s="1">
        <v>28</v>
      </c>
      <c r="AA235" s="1">
        <v>28</v>
      </c>
      <c r="AB235" s="1">
        <v>29</v>
      </c>
      <c r="AC235" s="1">
        <v>28</v>
      </c>
      <c r="AD235" s="1">
        <v>28</v>
      </c>
      <c r="AE235" s="1">
        <v>28</v>
      </c>
      <c r="AF235" s="1">
        <v>29</v>
      </c>
      <c r="AG235" s="1">
        <v>29</v>
      </c>
      <c r="AH235" s="1">
        <v>28</v>
      </c>
      <c r="AI235" s="1">
        <v>28</v>
      </c>
      <c r="AJ235" s="1">
        <v>29</v>
      </c>
      <c r="AK235"/>
      <c r="AL235" s="1">
        <v>28</v>
      </c>
      <c r="AM235" s="1">
        <v>28</v>
      </c>
      <c r="AN235" s="1">
        <v>28</v>
      </c>
      <c r="AO235" s="1116">
        <v>29</v>
      </c>
      <c r="AP235" s="1">
        <v>29</v>
      </c>
      <c r="AQ235" s="1">
        <v>29</v>
      </c>
      <c r="AR235" s="1">
        <v>29</v>
      </c>
      <c r="AS235" s="680"/>
      <c r="AT235" s="680"/>
      <c r="AU235" s="680"/>
      <c r="AV235" s="680"/>
      <c r="AW235" s="680"/>
      <c r="AX235" s="680"/>
      <c r="AY235" s="680"/>
      <c r="AZ235" s="677"/>
    </row>
    <row r="236" spans="1:52" ht="16" x14ac:dyDescent="0.2">
      <c r="A236" s="677" t="s">
        <v>42</v>
      </c>
      <c r="B236" s="684">
        <v>28</v>
      </c>
      <c r="D236" s="684" t="s">
        <v>523</v>
      </c>
      <c r="E236" s="680" t="s">
        <v>521</v>
      </c>
      <c r="F236" s="14">
        <v>1343434</v>
      </c>
      <c r="G236" s="1" t="s">
        <v>17</v>
      </c>
      <c r="H236" s="1" t="s">
        <v>48</v>
      </c>
      <c r="I236" s="1" t="s">
        <v>118</v>
      </c>
      <c r="J236" s="17">
        <v>43900</v>
      </c>
      <c r="K236" s="696">
        <f t="shared" ca="1" si="9"/>
        <v>1.9666666666666666</v>
      </c>
      <c r="L236" s="696">
        <f t="shared" ca="1" si="10"/>
        <v>720</v>
      </c>
      <c r="M236" s="696">
        <f t="shared" ca="1" si="11"/>
        <v>24</v>
      </c>
      <c r="N236" s="13">
        <v>44522</v>
      </c>
      <c r="O236" s="743">
        <v>20.73</v>
      </c>
      <c r="P236" s="760" t="s">
        <v>490</v>
      </c>
      <c r="Q236" s="1">
        <v>139</v>
      </c>
      <c r="R236" s="680"/>
      <c r="S236" s="680"/>
      <c r="T236" s="680"/>
      <c r="U236" s="680"/>
      <c r="V236" s="680"/>
      <c r="W236" s="680"/>
      <c r="X236" s="680"/>
      <c r="Y236" s="1">
        <v>29</v>
      </c>
      <c r="Z236" s="1">
        <v>28</v>
      </c>
      <c r="AA236" s="1">
        <v>27</v>
      </c>
      <c r="AB236" s="1">
        <v>28</v>
      </c>
      <c r="AC236" s="1">
        <v>28</v>
      </c>
      <c r="AD236" s="1">
        <v>28</v>
      </c>
      <c r="AE236" s="1">
        <v>28</v>
      </c>
      <c r="AF236" s="1">
        <v>28</v>
      </c>
      <c r="AG236" s="1">
        <v>27</v>
      </c>
      <c r="AH236" s="1">
        <v>27</v>
      </c>
      <c r="AI236" s="1">
        <v>26</v>
      </c>
      <c r="AJ236" s="1">
        <v>26</v>
      </c>
      <c r="AK236"/>
      <c r="AL236" s="1">
        <v>28</v>
      </c>
      <c r="AM236" s="1">
        <v>27</v>
      </c>
      <c r="AN236" s="1">
        <v>27</v>
      </c>
      <c r="AO236" s="1116">
        <v>26</v>
      </c>
      <c r="AP236" s="1">
        <v>27</v>
      </c>
      <c r="AQ236" s="1">
        <v>26</v>
      </c>
      <c r="AR236" s="1">
        <v>26</v>
      </c>
      <c r="AS236" s="680"/>
      <c r="AT236" s="680"/>
      <c r="AU236" s="680"/>
      <c r="AV236" s="680"/>
      <c r="AW236" s="680"/>
      <c r="AX236" s="680"/>
      <c r="AY236" s="680"/>
      <c r="AZ236" s="677"/>
    </row>
    <row r="237" spans="1:52" x14ac:dyDescent="0.2">
      <c r="O237" s="743"/>
    </row>
    <row r="238" spans="1:52" ht="17" x14ac:dyDescent="0.2">
      <c r="A238" t="s">
        <v>43</v>
      </c>
      <c r="B238" s="1">
        <v>1</v>
      </c>
      <c r="D238" s="170" t="s">
        <v>524</v>
      </c>
      <c r="E238" s="1" t="s">
        <v>431</v>
      </c>
      <c r="F238" s="14">
        <v>1385324</v>
      </c>
      <c r="G238" s="1" t="s">
        <v>15</v>
      </c>
      <c r="H238" s="1" t="s">
        <v>48</v>
      </c>
      <c r="I238" s="1" t="s">
        <v>124</v>
      </c>
      <c r="J238" s="17">
        <v>44202</v>
      </c>
      <c r="K238" s="907">
        <f t="shared" ref="K238:K252" ca="1" si="13">YEARFRAC(J238,TODAY())</f>
        <v>1.1444444444444444</v>
      </c>
      <c r="L238" s="14">
        <f t="shared" ref="L238:L252" ca="1" si="14">_xlfn.DAYS(TODAY(),J238)</f>
        <v>418</v>
      </c>
      <c r="M238" s="14">
        <f ca="1">L238/30</f>
        <v>13.933333333333334</v>
      </c>
      <c r="N238" s="13">
        <v>44571</v>
      </c>
      <c r="O238" s="168">
        <f t="shared" ref="O238:O252" si="15">_xlfn.DAYS(N238,J238)/30</f>
        <v>12.3</v>
      </c>
      <c r="P238" s="647" t="s">
        <v>14</v>
      </c>
      <c r="Q238" s="1">
        <v>152</v>
      </c>
      <c r="W238" s="1">
        <v>32</v>
      </c>
      <c r="X238" s="1">
        <v>34</v>
      </c>
      <c r="Y238" s="1">
        <v>36</v>
      </c>
      <c r="Z238" s="1">
        <v>37</v>
      </c>
      <c r="AA238" s="1">
        <v>38</v>
      </c>
      <c r="AB238" s="1">
        <v>39</v>
      </c>
      <c r="AC238" s="1">
        <v>40</v>
      </c>
      <c r="AD238"/>
      <c r="AE238" s="1">
        <v>41</v>
      </c>
      <c r="AF238" s="1">
        <v>44</v>
      </c>
      <c r="AG238" s="1">
        <v>44</v>
      </c>
      <c r="AH238" s="1">
        <v>46</v>
      </c>
      <c r="AI238" s="1">
        <v>48</v>
      </c>
      <c r="AJ238" s="1">
        <v>48</v>
      </c>
      <c r="AK238" s="1">
        <v>50</v>
      </c>
      <c r="AL238" s="1">
        <v>51</v>
      </c>
      <c r="AM238" s="1">
        <v>52</v>
      </c>
    </row>
    <row r="239" spans="1:52" ht="17" x14ac:dyDescent="0.2">
      <c r="A239" t="s">
        <v>43</v>
      </c>
      <c r="B239" s="1">
        <v>2</v>
      </c>
      <c r="D239" s="170" t="s">
        <v>525</v>
      </c>
      <c r="E239" s="1" t="s">
        <v>431</v>
      </c>
      <c r="F239" s="14">
        <v>1385324</v>
      </c>
      <c r="G239" s="1" t="s">
        <v>15</v>
      </c>
      <c r="H239" s="1" t="s">
        <v>48</v>
      </c>
      <c r="I239" s="1" t="s">
        <v>121</v>
      </c>
      <c r="J239" s="17">
        <v>44202</v>
      </c>
      <c r="K239" s="907">
        <f t="shared" ca="1" si="13"/>
        <v>1.1444444444444444</v>
      </c>
      <c r="L239" s="14">
        <f t="shared" ca="1" si="14"/>
        <v>418</v>
      </c>
      <c r="M239" s="14">
        <f t="shared" ref="M239:M252" ca="1" si="16">L239/30</f>
        <v>13.933333333333334</v>
      </c>
      <c r="N239" s="13">
        <v>44571</v>
      </c>
      <c r="O239" s="168">
        <f t="shared" si="15"/>
        <v>12.3</v>
      </c>
      <c r="P239" s="647" t="s">
        <v>14</v>
      </c>
      <c r="Q239" s="1">
        <v>159</v>
      </c>
      <c r="W239" s="1">
        <v>31</v>
      </c>
      <c r="X239" s="1">
        <v>33</v>
      </c>
      <c r="Y239" s="1">
        <v>35</v>
      </c>
      <c r="Z239" s="1">
        <v>37</v>
      </c>
      <c r="AA239" s="1">
        <v>37</v>
      </c>
      <c r="AB239" s="1">
        <v>39</v>
      </c>
      <c r="AC239" s="1">
        <v>41</v>
      </c>
      <c r="AD239"/>
      <c r="AE239" s="1">
        <v>41</v>
      </c>
      <c r="AF239" s="1">
        <v>43</v>
      </c>
      <c r="AG239" s="1">
        <v>43</v>
      </c>
      <c r="AH239" s="1">
        <v>45</v>
      </c>
      <c r="AI239" s="1">
        <v>45</v>
      </c>
      <c r="AJ239" s="1">
        <v>46</v>
      </c>
      <c r="AK239" s="1">
        <v>46</v>
      </c>
      <c r="AL239" s="1">
        <v>45</v>
      </c>
      <c r="AM239" s="1">
        <v>46</v>
      </c>
    </row>
    <row r="240" spans="1:52" ht="17" x14ac:dyDescent="0.2">
      <c r="A240" t="s">
        <v>43</v>
      </c>
      <c r="B240" s="1">
        <v>3</v>
      </c>
      <c r="D240" s="170" t="s">
        <v>526</v>
      </c>
      <c r="E240" s="1" t="s">
        <v>431</v>
      </c>
      <c r="F240" s="14">
        <v>1385324</v>
      </c>
      <c r="G240" s="1" t="s">
        <v>15</v>
      </c>
      <c r="H240" s="1" t="s">
        <v>48</v>
      </c>
      <c r="I240" s="1" t="s">
        <v>111</v>
      </c>
      <c r="J240" s="17">
        <v>44202</v>
      </c>
      <c r="K240" s="907">
        <f t="shared" ca="1" si="13"/>
        <v>1.1444444444444444</v>
      </c>
      <c r="L240" s="14">
        <f t="shared" ca="1" si="14"/>
        <v>418</v>
      </c>
      <c r="M240" s="14">
        <f t="shared" ca="1" si="16"/>
        <v>13.933333333333334</v>
      </c>
      <c r="N240" s="13">
        <v>44571</v>
      </c>
      <c r="O240" s="168">
        <f t="shared" si="15"/>
        <v>12.3</v>
      </c>
      <c r="P240" s="647" t="s">
        <v>14</v>
      </c>
      <c r="Q240" s="1">
        <v>177</v>
      </c>
      <c r="W240" s="1">
        <v>30</v>
      </c>
      <c r="X240" s="1">
        <v>32</v>
      </c>
      <c r="Y240" s="1">
        <v>32</v>
      </c>
      <c r="Z240" s="1">
        <v>33</v>
      </c>
      <c r="AA240" s="1">
        <v>34</v>
      </c>
      <c r="AB240" s="1">
        <v>34</v>
      </c>
      <c r="AC240" s="1">
        <v>35</v>
      </c>
      <c r="AD240"/>
      <c r="AE240" s="1">
        <v>35</v>
      </c>
      <c r="AF240" s="1">
        <v>37</v>
      </c>
      <c r="AG240" s="1">
        <v>37</v>
      </c>
      <c r="AH240" s="1">
        <v>38</v>
      </c>
      <c r="AI240" s="1">
        <v>39</v>
      </c>
      <c r="AJ240" s="1">
        <v>38</v>
      </c>
      <c r="AK240" s="1">
        <v>40</v>
      </c>
      <c r="AL240" s="1">
        <v>40</v>
      </c>
      <c r="AM240" s="1">
        <v>41</v>
      </c>
    </row>
    <row r="241" spans="1:39" ht="17" x14ac:dyDescent="0.2">
      <c r="A241" t="s">
        <v>43</v>
      </c>
      <c r="B241" s="1">
        <v>4</v>
      </c>
      <c r="D241" s="170" t="s">
        <v>527</v>
      </c>
      <c r="E241" s="1" t="s">
        <v>431</v>
      </c>
      <c r="F241" s="908">
        <v>1385324</v>
      </c>
      <c r="G241" s="817" t="s">
        <v>15</v>
      </c>
      <c r="H241" s="817" t="s">
        <v>48</v>
      </c>
      <c r="I241" s="817" t="s">
        <v>118</v>
      </c>
      <c r="J241" s="993">
        <v>44202</v>
      </c>
      <c r="K241" s="909">
        <f t="shared" ca="1" si="13"/>
        <v>1.1444444444444444</v>
      </c>
      <c r="L241" s="908">
        <f t="shared" ca="1" si="14"/>
        <v>418</v>
      </c>
      <c r="M241" s="908">
        <f t="shared" ca="1" si="16"/>
        <v>13.933333333333334</v>
      </c>
      <c r="N241" s="13">
        <v>44571</v>
      </c>
      <c r="O241" s="168">
        <f t="shared" si="15"/>
        <v>12.3</v>
      </c>
      <c r="P241" s="647" t="s">
        <v>14</v>
      </c>
      <c r="Q241" s="1">
        <v>186</v>
      </c>
      <c r="W241" s="1">
        <v>31</v>
      </c>
      <c r="X241" s="1">
        <v>34</v>
      </c>
      <c r="Y241" s="1">
        <v>37</v>
      </c>
      <c r="Z241" s="1">
        <v>40</v>
      </c>
      <c r="AA241" s="1">
        <v>40</v>
      </c>
      <c r="AB241" s="1">
        <v>42</v>
      </c>
      <c r="AC241" s="1">
        <v>44</v>
      </c>
      <c r="AD241"/>
      <c r="AE241" s="1">
        <v>46</v>
      </c>
      <c r="AF241" s="1">
        <v>49</v>
      </c>
      <c r="AG241" s="1">
        <v>48</v>
      </c>
      <c r="AH241" s="1">
        <v>49</v>
      </c>
      <c r="AI241" s="1">
        <v>50</v>
      </c>
      <c r="AJ241" s="1">
        <v>51</v>
      </c>
      <c r="AK241" s="1">
        <v>50</v>
      </c>
      <c r="AL241" s="1">
        <v>51</v>
      </c>
      <c r="AM241" s="1">
        <v>51</v>
      </c>
    </row>
    <row r="242" spans="1:39" ht="17" x14ac:dyDescent="0.2">
      <c r="A242" t="s">
        <v>43</v>
      </c>
      <c r="B242" s="1">
        <v>5</v>
      </c>
      <c r="D242" s="170" t="s">
        <v>528</v>
      </c>
      <c r="E242" s="1" t="s">
        <v>437</v>
      </c>
      <c r="F242" s="14">
        <v>1385326</v>
      </c>
      <c r="G242" s="1" t="s">
        <v>15</v>
      </c>
      <c r="H242" s="1" t="s">
        <v>48</v>
      </c>
      <c r="I242" s="1" t="s">
        <v>124</v>
      </c>
      <c r="J242" s="17">
        <v>44202</v>
      </c>
      <c r="K242" s="907">
        <f t="shared" ca="1" si="13"/>
        <v>1.1444444444444444</v>
      </c>
      <c r="L242" s="14">
        <f t="shared" ca="1" si="14"/>
        <v>418</v>
      </c>
      <c r="M242" s="14">
        <f t="shared" ca="1" si="16"/>
        <v>13.933333333333334</v>
      </c>
      <c r="N242" s="13">
        <v>44571</v>
      </c>
      <c r="O242" s="168">
        <f t="shared" si="15"/>
        <v>12.3</v>
      </c>
      <c r="P242" s="648" t="s">
        <v>183</v>
      </c>
      <c r="Q242" s="1">
        <v>194</v>
      </c>
      <c r="W242" s="1">
        <v>29</v>
      </c>
      <c r="X242" s="1">
        <v>29</v>
      </c>
      <c r="Y242" s="1">
        <v>29</v>
      </c>
      <c r="Z242" s="1">
        <v>29</v>
      </c>
      <c r="AA242" s="1">
        <v>29</v>
      </c>
      <c r="AB242" s="1">
        <v>29</v>
      </c>
      <c r="AC242" s="1">
        <v>30</v>
      </c>
      <c r="AD242"/>
      <c r="AE242" s="1">
        <v>30</v>
      </c>
      <c r="AF242" s="1">
        <v>29</v>
      </c>
      <c r="AG242" s="1">
        <v>29</v>
      </c>
      <c r="AH242" s="1">
        <v>28</v>
      </c>
      <c r="AI242" s="1">
        <v>30</v>
      </c>
      <c r="AJ242" s="1">
        <v>29</v>
      </c>
      <c r="AK242" s="1">
        <v>29</v>
      </c>
      <c r="AL242" s="1">
        <v>31</v>
      </c>
      <c r="AM242" s="1">
        <v>30</v>
      </c>
    </row>
    <row r="243" spans="1:39" ht="17" x14ac:dyDescent="0.2">
      <c r="A243" t="s">
        <v>43</v>
      </c>
      <c r="B243" s="1">
        <v>6</v>
      </c>
      <c r="D243" s="170" t="s">
        <v>529</v>
      </c>
      <c r="E243" s="1" t="s">
        <v>437</v>
      </c>
      <c r="F243" s="14">
        <v>1385326</v>
      </c>
      <c r="G243" s="1" t="s">
        <v>15</v>
      </c>
      <c r="H243" s="1" t="s">
        <v>48</v>
      </c>
      <c r="I243" s="1" t="s">
        <v>121</v>
      </c>
      <c r="J243" s="17">
        <v>44202</v>
      </c>
      <c r="K243" s="907">
        <f t="shared" ca="1" si="13"/>
        <v>1.1444444444444444</v>
      </c>
      <c r="L243" s="14">
        <f t="shared" ca="1" si="14"/>
        <v>418</v>
      </c>
      <c r="M243" s="14">
        <f t="shared" ca="1" si="16"/>
        <v>13.933333333333334</v>
      </c>
      <c r="N243" s="13">
        <v>44571</v>
      </c>
      <c r="O243" s="168">
        <f t="shared" si="15"/>
        <v>12.3</v>
      </c>
      <c r="P243" s="846" t="s">
        <v>183</v>
      </c>
      <c r="Q243" s="1">
        <v>163</v>
      </c>
      <c r="W243" s="1">
        <v>32</v>
      </c>
      <c r="X243" s="1">
        <v>31</v>
      </c>
      <c r="Y243" s="1">
        <v>30</v>
      </c>
      <c r="Z243" s="1">
        <v>31</v>
      </c>
      <c r="AA243" s="1">
        <v>32</v>
      </c>
      <c r="AB243" s="1">
        <v>31</v>
      </c>
      <c r="AC243" s="1">
        <v>32</v>
      </c>
      <c r="AD243"/>
      <c r="AE243" s="1">
        <v>32</v>
      </c>
      <c r="AF243" s="1">
        <v>31</v>
      </c>
      <c r="AG243" s="1">
        <v>31</v>
      </c>
      <c r="AH243" s="1">
        <v>31</v>
      </c>
      <c r="AI243" s="1">
        <v>32</v>
      </c>
      <c r="AJ243" s="1">
        <v>31</v>
      </c>
      <c r="AK243" s="1">
        <v>32</v>
      </c>
      <c r="AL243" s="1">
        <v>32</v>
      </c>
      <c r="AM243" s="1">
        <v>32</v>
      </c>
    </row>
    <row r="244" spans="1:39" ht="17" x14ac:dyDescent="0.2">
      <c r="A244" t="s">
        <v>43</v>
      </c>
      <c r="B244" s="1">
        <v>7</v>
      </c>
      <c r="D244" s="170" t="s">
        <v>530</v>
      </c>
      <c r="E244" s="1" t="s">
        <v>437</v>
      </c>
      <c r="F244" s="908">
        <v>1385326</v>
      </c>
      <c r="G244" s="817" t="s">
        <v>15</v>
      </c>
      <c r="H244" s="817" t="s">
        <v>48</v>
      </c>
      <c r="I244" s="817" t="s">
        <v>111</v>
      </c>
      <c r="J244" s="993">
        <v>44222</v>
      </c>
      <c r="K244" s="909">
        <f t="shared" ca="1" si="13"/>
        <v>1.0888888888888888</v>
      </c>
      <c r="L244" s="908">
        <f t="shared" ca="1" si="14"/>
        <v>398</v>
      </c>
      <c r="M244" s="908">
        <f t="shared" ca="1" si="16"/>
        <v>13.266666666666667</v>
      </c>
      <c r="N244" s="13">
        <v>44571</v>
      </c>
      <c r="O244" s="168">
        <f t="shared" si="15"/>
        <v>11.633333333333333</v>
      </c>
      <c r="P244" s="648" t="s">
        <v>183</v>
      </c>
      <c r="Q244" s="1">
        <v>179</v>
      </c>
      <c r="W244" s="1">
        <v>34</v>
      </c>
      <c r="X244" s="1">
        <v>33</v>
      </c>
      <c r="Y244" s="1">
        <v>33</v>
      </c>
      <c r="Z244" s="1">
        <v>33</v>
      </c>
      <c r="AA244" s="1">
        <v>33</v>
      </c>
      <c r="AB244" s="1">
        <v>33</v>
      </c>
      <c r="AC244" s="1">
        <v>34</v>
      </c>
      <c r="AD244"/>
      <c r="AE244" s="1">
        <v>34</v>
      </c>
      <c r="AF244" s="1">
        <v>34</v>
      </c>
      <c r="AG244" s="1">
        <v>34</v>
      </c>
      <c r="AH244" s="1">
        <v>34</v>
      </c>
      <c r="AI244" s="1">
        <v>35</v>
      </c>
      <c r="AJ244" s="1">
        <v>35</v>
      </c>
      <c r="AK244" s="1">
        <v>35</v>
      </c>
      <c r="AL244" s="1">
        <v>35</v>
      </c>
      <c r="AM244" s="1">
        <v>35</v>
      </c>
    </row>
    <row r="245" spans="1:39" ht="17" x14ac:dyDescent="0.2">
      <c r="A245" t="s">
        <v>43</v>
      </c>
      <c r="B245" s="1">
        <v>8</v>
      </c>
      <c r="D245" s="170" t="s">
        <v>531</v>
      </c>
      <c r="E245" s="1" t="s">
        <v>478</v>
      </c>
      <c r="F245" s="14">
        <v>1385325</v>
      </c>
      <c r="G245" s="1" t="s">
        <v>17</v>
      </c>
      <c r="H245" s="1" t="s">
        <v>48</v>
      </c>
      <c r="I245" s="1" t="s">
        <v>124</v>
      </c>
      <c r="J245" s="17">
        <v>44200</v>
      </c>
      <c r="K245" s="907">
        <f t="shared" ca="1" si="13"/>
        <v>1.1499999999999999</v>
      </c>
      <c r="L245" s="14">
        <f t="shared" ca="1" si="14"/>
        <v>420</v>
      </c>
      <c r="M245" s="14">
        <f t="shared" ca="1" si="16"/>
        <v>14</v>
      </c>
      <c r="N245" s="13">
        <v>44571</v>
      </c>
      <c r="O245" s="168">
        <f t="shared" si="15"/>
        <v>12.366666666666667</v>
      </c>
      <c r="P245" s="648" t="s">
        <v>183</v>
      </c>
      <c r="Q245" s="1">
        <v>189</v>
      </c>
      <c r="W245" s="1">
        <v>26</v>
      </c>
      <c r="X245" s="1">
        <v>27</v>
      </c>
      <c r="Y245" s="1">
        <v>27</v>
      </c>
      <c r="Z245" s="1">
        <v>27</v>
      </c>
      <c r="AA245" s="1">
        <v>28</v>
      </c>
      <c r="AB245" s="1">
        <v>28</v>
      </c>
      <c r="AC245" s="1">
        <v>28</v>
      </c>
      <c r="AD245"/>
      <c r="AE245" s="1">
        <v>27</v>
      </c>
      <c r="AF245" s="1">
        <v>28</v>
      </c>
      <c r="AG245" s="1">
        <v>27</v>
      </c>
      <c r="AH245" s="1">
        <v>27</v>
      </c>
      <c r="AI245" s="1">
        <v>28</v>
      </c>
      <c r="AJ245" s="1">
        <v>28</v>
      </c>
      <c r="AK245" s="1">
        <v>28</v>
      </c>
      <c r="AL245" s="1">
        <v>28</v>
      </c>
      <c r="AM245" s="1">
        <v>27</v>
      </c>
    </row>
    <row r="246" spans="1:39" ht="17" x14ac:dyDescent="0.2">
      <c r="A246" t="s">
        <v>43</v>
      </c>
      <c r="B246" s="1">
        <v>9</v>
      </c>
      <c r="D246" s="170" t="s">
        <v>532</v>
      </c>
      <c r="E246" s="1" t="s">
        <v>478</v>
      </c>
      <c r="F246" s="14">
        <v>1385325</v>
      </c>
      <c r="G246" s="1" t="s">
        <v>17</v>
      </c>
      <c r="H246" s="1" t="s">
        <v>48</v>
      </c>
      <c r="I246" s="1" t="s">
        <v>121</v>
      </c>
      <c r="J246" s="17">
        <v>44200</v>
      </c>
      <c r="K246" s="907">
        <f t="shared" ca="1" si="13"/>
        <v>1.1499999999999999</v>
      </c>
      <c r="L246" s="14">
        <f t="shared" ca="1" si="14"/>
        <v>420</v>
      </c>
      <c r="M246" s="14">
        <f t="shared" ca="1" si="16"/>
        <v>14</v>
      </c>
      <c r="N246" s="13">
        <v>44571</v>
      </c>
      <c r="O246" s="168">
        <f t="shared" si="15"/>
        <v>12.366666666666667</v>
      </c>
      <c r="P246" s="648" t="s">
        <v>183</v>
      </c>
      <c r="Q246" s="1">
        <v>170</v>
      </c>
      <c r="W246" s="1">
        <v>26</v>
      </c>
      <c r="X246" s="1">
        <v>26</v>
      </c>
      <c r="Y246" s="1">
        <v>26</v>
      </c>
      <c r="Z246" s="1">
        <v>25</v>
      </c>
      <c r="AA246" s="1">
        <v>26</v>
      </c>
      <c r="AB246" s="1">
        <v>26</v>
      </c>
      <c r="AC246" s="1">
        <v>26</v>
      </c>
      <c r="AD246"/>
      <c r="AE246" s="1">
        <v>26</v>
      </c>
      <c r="AF246" s="1">
        <v>25</v>
      </c>
      <c r="AG246" s="1">
        <v>26</v>
      </c>
      <c r="AH246" s="1">
        <v>26</v>
      </c>
      <c r="AI246" s="1">
        <v>27</v>
      </c>
      <c r="AJ246" s="1">
        <v>27</v>
      </c>
      <c r="AK246" s="1">
        <v>28</v>
      </c>
      <c r="AL246" s="1">
        <v>27</v>
      </c>
      <c r="AM246" s="1">
        <v>27</v>
      </c>
    </row>
    <row r="247" spans="1:39" ht="17" x14ac:dyDescent="0.2">
      <c r="A247" t="s">
        <v>43</v>
      </c>
      <c r="B247" s="1">
        <v>10</v>
      </c>
      <c r="D247" s="170" t="s">
        <v>533</v>
      </c>
      <c r="E247" s="1" t="s">
        <v>478</v>
      </c>
      <c r="F247" s="908">
        <v>1385325</v>
      </c>
      <c r="G247" s="817" t="s">
        <v>17</v>
      </c>
      <c r="H247" s="817" t="s">
        <v>48</v>
      </c>
      <c r="I247" s="817" t="s">
        <v>111</v>
      </c>
      <c r="J247" s="993">
        <v>44200</v>
      </c>
      <c r="K247" s="909">
        <f t="shared" ca="1" si="13"/>
        <v>1.1499999999999999</v>
      </c>
      <c r="L247" s="908">
        <f t="shared" ca="1" si="14"/>
        <v>420</v>
      </c>
      <c r="M247" s="908">
        <f t="shared" ca="1" si="16"/>
        <v>14</v>
      </c>
      <c r="N247" s="13">
        <v>44571</v>
      </c>
      <c r="O247" s="168">
        <f t="shared" si="15"/>
        <v>12.366666666666667</v>
      </c>
      <c r="P247" s="648" t="s">
        <v>183</v>
      </c>
      <c r="Q247" s="1">
        <v>145</v>
      </c>
      <c r="W247" s="1">
        <v>25</v>
      </c>
      <c r="X247" s="1">
        <v>26</v>
      </c>
      <c r="Y247" s="1">
        <v>26</v>
      </c>
      <c r="Z247" s="1">
        <v>26</v>
      </c>
      <c r="AA247" s="1">
        <v>26</v>
      </c>
      <c r="AB247" s="1">
        <v>27</v>
      </c>
      <c r="AC247" s="1">
        <v>26</v>
      </c>
      <c r="AD247"/>
      <c r="AE247" s="1">
        <v>26</v>
      </c>
      <c r="AF247" s="1">
        <v>26</v>
      </c>
      <c r="AG247" s="1">
        <v>26</v>
      </c>
      <c r="AH247" s="1">
        <v>25</v>
      </c>
      <c r="AI247" s="1">
        <v>26</v>
      </c>
      <c r="AJ247" s="1">
        <v>25</v>
      </c>
      <c r="AK247" s="1">
        <v>25</v>
      </c>
      <c r="AL247" s="1">
        <v>28</v>
      </c>
      <c r="AM247" s="1">
        <v>27</v>
      </c>
    </row>
    <row r="248" spans="1:39" ht="17" x14ac:dyDescent="0.2">
      <c r="A248" t="s">
        <v>43</v>
      </c>
      <c r="B248" s="1">
        <v>11</v>
      </c>
      <c r="D248" s="170" t="s">
        <v>534</v>
      </c>
      <c r="E248" s="1" t="s">
        <v>483</v>
      </c>
      <c r="F248" s="14">
        <v>1385309</v>
      </c>
      <c r="G248" s="1" t="s">
        <v>15</v>
      </c>
      <c r="H248" s="1" t="s">
        <v>52</v>
      </c>
      <c r="I248" s="1" t="s">
        <v>124</v>
      </c>
      <c r="J248" s="17">
        <v>44203</v>
      </c>
      <c r="K248" s="907">
        <f t="shared" ca="1" si="13"/>
        <v>1.1416666666666666</v>
      </c>
      <c r="L248" s="14">
        <f t="shared" ca="1" si="14"/>
        <v>417</v>
      </c>
      <c r="M248" s="14">
        <f t="shared" ca="1" si="16"/>
        <v>13.9</v>
      </c>
      <c r="N248" s="13">
        <v>44571</v>
      </c>
      <c r="O248" s="168">
        <f t="shared" si="15"/>
        <v>12.266666666666667</v>
      </c>
      <c r="P248" s="647" t="s">
        <v>14</v>
      </c>
      <c r="Q248" s="1">
        <v>184</v>
      </c>
      <c r="W248" s="1">
        <v>32</v>
      </c>
      <c r="X248" s="1">
        <v>35</v>
      </c>
      <c r="Y248" s="1">
        <v>37</v>
      </c>
      <c r="Z248" s="1">
        <v>39</v>
      </c>
      <c r="AA248" s="1">
        <v>41</v>
      </c>
      <c r="AB248" s="1">
        <v>42</v>
      </c>
      <c r="AC248" s="1">
        <v>43</v>
      </c>
      <c r="AE248" s="1">
        <v>46</v>
      </c>
      <c r="AF248" s="1">
        <v>47</v>
      </c>
      <c r="AG248" s="1">
        <v>47</v>
      </c>
      <c r="AH248" s="1">
        <v>49</v>
      </c>
      <c r="AI248" s="1">
        <v>51</v>
      </c>
      <c r="AJ248" s="1">
        <v>51</v>
      </c>
      <c r="AK248" s="1">
        <v>52</v>
      </c>
      <c r="AL248" s="1">
        <v>52</v>
      </c>
      <c r="AM248" s="1">
        <v>51</v>
      </c>
    </row>
    <row r="249" spans="1:39" ht="17" x14ac:dyDescent="0.2">
      <c r="A249" t="s">
        <v>43</v>
      </c>
      <c r="B249" s="1">
        <v>12</v>
      </c>
      <c r="D249" s="170" t="s">
        <v>535</v>
      </c>
      <c r="E249" s="1" t="s">
        <v>483</v>
      </c>
      <c r="F249" s="14">
        <v>1385309</v>
      </c>
      <c r="G249" s="1" t="s">
        <v>15</v>
      </c>
      <c r="H249" s="1" t="s">
        <v>52</v>
      </c>
      <c r="I249" s="1" t="s">
        <v>121</v>
      </c>
      <c r="J249" s="17">
        <v>44203</v>
      </c>
      <c r="K249" s="907">
        <f t="shared" ca="1" si="13"/>
        <v>1.1416666666666666</v>
      </c>
      <c r="L249" s="14">
        <f t="shared" ca="1" si="14"/>
        <v>417</v>
      </c>
      <c r="M249" s="14">
        <f t="shared" ca="1" si="16"/>
        <v>13.9</v>
      </c>
      <c r="N249" s="13">
        <v>44571</v>
      </c>
      <c r="O249" s="168">
        <f t="shared" si="15"/>
        <v>12.266666666666667</v>
      </c>
      <c r="P249" s="647" t="s">
        <v>14</v>
      </c>
      <c r="Q249" s="1">
        <v>216</v>
      </c>
      <c r="W249" s="1">
        <v>32</v>
      </c>
      <c r="X249" s="1">
        <v>38</v>
      </c>
      <c r="Y249" s="1">
        <v>41</v>
      </c>
      <c r="Z249" s="1">
        <v>43</v>
      </c>
      <c r="AA249" s="1">
        <v>45</v>
      </c>
      <c r="AB249" s="1">
        <v>46</v>
      </c>
      <c r="AC249" s="1">
        <v>47</v>
      </c>
      <c r="AE249" s="1">
        <v>48</v>
      </c>
      <c r="AF249" s="1">
        <v>48</v>
      </c>
      <c r="AG249" s="1">
        <v>48</v>
      </c>
      <c r="AH249" s="1">
        <v>49</v>
      </c>
      <c r="AI249" s="1">
        <v>50</v>
      </c>
      <c r="AJ249" s="1">
        <v>50</v>
      </c>
      <c r="AK249" s="1">
        <v>50</v>
      </c>
      <c r="AL249" s="1">
        <v>51</v>
      </c>
      <c r="AM249" s="1">
        <v>51</v>
      </c>
    </row>
    <row r="250" spans="1:39" ht="17" x14ac:dyDescent="0.2">
      <c r="A250" t="s">
        <v>43</v>
      </c>
      <c r="B250" s="1">
        <v>13</v>
      </c>
      <c r="D250" s="170" t="s">
        <v>536</v>
      </c>
      <c r="E250" s="1" t="s">
        <v>510</v>
      </c>
      <c r="F250" s="534">
        <v>1378925</v>
      </c>
      <c r="G250" s="1" t="s">
        <v>15</v>
      </c>
      <c r="H250" s="1" t="s">
        <v>24</v>
      </c>
      <c r="I250" s="1" t="s">
        <v>124</v>
      </c>
      <c r="J250" s="994">
        <v>44165</v>
      </c>
      <c r="K250" s="995">
        <f t="shared" ca="1" si="13"/>
        <v>1.2444444444444445</v>
      </c>
      <c r="L250" s="534">
        <f t="shared" ca="1" si="14"/>
        <v>455</v>
      </c>
      <c r="M250" s="996">
        <f t="shared" ca="1" si="16"/>
        <v>15.166666666666666</v>
      </c>
      <c r="N250" s="13">
        <v>44571</v>
      </c>
      <c r="O250" s="168">
        <f t="shared" si="15"/>
        <v>13.533333333333333</v>
      </c>
      <c r="P250" s="648" t="s">
        <v>183</v>
      </c>
      <c r="Q250" s="1">
        <v>160</v>
      </c>
      <c r="AC250" s="1">
        <v>34</v>
      </c>
      <c r="AE250" s="1">
        <v>34</v>
      </c>
      <c r="AF250" s="1">
        <v>33</v>
      </c>
      <c r="AG250" s="1">
        <v>33</v>
      </c>
      <c r="AH250" s="1">
        <v>33</v>
      </c>
      <c r="AI250" s="1">
        <v>34</v>
      </c>
      <c r="AJ250" s="1">
        <v>33</v>
      </c>
      <c r="AK250" s="1">
        <v>33</v>
      </c>
      <c r="AL250"/>
      <c r="AM250"/>
    </row>
    <row r="251" spans="1:39" ht="17" x14ac:dyDescent="0.2">
      <c r="A251" t="s">
        <v>43</v>
      </c>
      <c r="B251" s="1">
        <v>14</v>
      </c>
      <c r="D251" s="170" t="s">
        <v>537</v>
      </c>
      <c r="E251" s="1" t="s">
        <v>510</v>
      </c>
      <c r="F251" s="533">
        <v>1378925</v>
      </c>
      <c r="G251" s="1" t="s">
        <v>15</v>
      </c>
      <c r="H251" s="1" t="s">
        <v>24</v>
      </c>
      <c r="I251" s="1" t="s">
        <v>121</v>
      </c>
      <c r="J251" s="997">
        <v>44165</v>
      </c>
      <c r="K251" s="998">
        <f t="shared" ca="1" si="13"/>
        <v>1.2444444444444445</v>
      </c>
      <c r="L251" s="533">
        <f t="shared" ca="1" si="14"/>
        <v>455</v>
      </c>
      <c r="M251" s="644">
        <f t="shared" ca="1" si="16"/>
        <v>15.166666666666666</v>
      </c>
      <c r="N251" s="13">
        <v>44571</v>
      </c>
      <c r="O251" s="168">
        <f t="shared" si="15"/>
        <v>13.533333333333333</v>
      </c>
      <c r="P251" s="648" t="s">
        <v>183</v>
      </c>
      <c r="Q251" s="1">
        <v>159</v>
      </c>
      <c r="AC251" s="1">
        <v>35</v>
      </c>
      <c r="AE251" s="1">
        <v>35</v>
      </c>
      <c r="AF251" s="1">
        <v>35</v>
      </c>
      <c r="AG251" s="1">
        <v>35</v>
      </c>
      <c r="AH251" s="1">
        <v>36</v>
      </c>
      <c r="AI251" s="1">
        <v>36</v>
      </c>
      <c r="AJ251" s="1">
        <v>35</v>
      </c>
      <c r="AK251" s="1">
        <v>36</v>
      </c>
      <c r="AL251"/>
      <c r="AM251"/>
    </row>
    <row r="252" spans="1:39" ht="17" x14ac:dyDescent="0.2">
      <c r="A252" t="s">
        <v>43</v>
      </c>
      <c r="B252" s="1">
        <v>15</v>
      </c>
      <c r="D252" s="170" t="s">
        <v>538</v>
      </c>
      <c r="E252" s="1" t="s">
        <v>510</v>
      </c>
      <c r="F252" s="533">
        <v>1378925</v>
      </c>
      <c r="G252" s="1" t="s">
        <v>15</v>
      </c>
      <c r="H252" s="1" t="s">
        <v>24</v>
      </c>
      <c r="I252" s="1" t="s">
        <v>111</v>
      </c>
      <c r="J252" s="997">
        <v>44165</v>
      </c>
      <c r="K252" s="998">
        <f t="shared" ca="1" si="13"/>
        <v>1.2444444444444445</v>
      </c>
      <c r="L252" s="533">
        <f t="shared" ca="1" si="14"/>
        <v>455</v>
      </c>
      <c r="M252" s="644">
        <f t="shared" ca="1" si="16"/>
        <v>15.166666666666666</v>
      </c>
      <c r="N252" s="13">
        <v>44571</v>
      </c>
      <c r="O252" s="168">
        <f t="shared" si="15"/>
        <v>13.533333333333333</v>
      </c>
      <c r="P252" s="648" t="s">
        <v>183</v>
      </c>
      <c r="Q252" s="1">
        <v>165</v>
      </c>
      <c r="AC252" s="1">
        <v>33</v>
      </c>
      <c r="AE252" s="1">
        <v>33</v>
      </c>
      <c r="AF252" s="1">
        <v>32</v>
      </c>
      <c r="AG252" s="1">
        <v>33</v>
      </c>
      <c r="AH252" s="1">
        <v>32</v>
      </c>
      <c r="AI252" s="1">
        <v>34</v>
      </c>
      <c r="AJ252" s="1">
        <v>33</v>
      </c>
      <c r="AK252" s="1">
        <v>33</v>
      </c>
      <c r="AL252"/>
      <c r="AM252"/>
    </row>
    <row r="253" spans="1:39" x14ac:dyDescent="0.2">
      <c r="O253" s="743"/>
    </row>
    <row r="254" spans="1:39" ht="16" x14ac:dyDescent="0.2">
      <c r="A254" t="s">
        <v>45</v>
      </c>
      <c r="B254" s="1">
        <v>1</v>
      </c>
      <c r="D254" s="1" t="s">
        <v>539</v>
      </c>
      <c r="E254" s="1" t="s">
        <v>431</v>
      </c>
      <c r="F254" s="988">
        <v>1343436</v>
      </c>
      <c r="G254" s="1" t="s">
        <v>15</v>
      </c>
      <c r="H254" s="1" t="s">
        <v>40</v>
      </c>
      <c r="I254" s="1" t="s">
        <v>124</v>
      </c>
      <c r="J254" s="989">
        <v>44053</v>
      </c>
      <c r="K254" s="907">
        <f t="shared" ref="K254:K261" ca="1" si="17">YEARFRAC(J254,TODAY())</f>
        <v>1.55</v>
      </c>
      <c r="L254" s="14">
        <f t="shared" ref="L254:L261" ca="1" si="18">_xlfn.DAYS(TODAY(),J254)</f>
        <v>567</v>
      </c>
      <c r="M254" s="988">
        <f t="shared" ref="M254:M261" ca="1" si="19">L254/30</f>
        <v>18.899999999999999</v>
      </c>
      <c r="N254" s="13">
        <v>44599</v>
      </c>
      <c r="O254" s="168">
        <f t="shared" ref="O254:O279" si="20">_xlfn.DAYS(N254,J254)/30</f>
        <v>18.2</v>
      </c>
      <c r="P254" s="901" t="s">
        <v>540</v>
      </c>
      <c r="Q254" s="1">
        <v>142</v>
      </c>
      <c r="W254" s="1">
        <v>32</v>
      </c>
      <c r="X254" s="1">
        <v>35</v>
      </c>
      <c r="Y254" s="1">
        <v>36</v>
      </c>
      <c r="Z254"/>
      <c r="AA254" s="1">
        <v>40</v>
      </c>
      <c r="AB254" s="1">
        <v>42</v>
      </c>
      <c r="AC254" s="1">
        <v>41</v>
      </c>
      <c r="AD254" s="1116">
        <v>43</v>
      </c>
      <c r="AE254" s="1">
        <v>44</v>
      </c>
      <c r="AF254" s="1">
        <v>46</v>
      </c>
      <c r="AG254" s="1">
        <v>46</v>
      </c>
      <c r="AH254" s="1">
        <v>48</v>
      </c>
      <c r="AI254" s="1">
        <v>49</v>
      </c>
    </row>
    <row r="255" spans="1:39" ht="16" x14ac:dyDescent="0.2">
      <c r="A255" t="s">
        <v>45</v>
      </c>
      <c r="B255" s="1">
        <v>2</v>
      </c>
      <c r="D255" s="1" t="s">
        <v>541</v>
      </c>
      <c r="E255" s="1" t="s">
        <v>431</v>
      </c>
      <c r="F255" s="988">
        <v>1343436</v>
      </c>
      <c r="G255" s="1" t="s">
        <v>15</v>
      </c>
      <c r="H255" s="1" t="s">
        <v>40</v>
      </c>
      <c r="I255" s="1" t="s">
        <v>121</v>
      </c>
      <c r="J255" s="989">
        <v>44053</v>
      </c>
      <c r="K255" s="907">
        <f t="shared" ca="1" si="17"/>
        <v>1.55</v>
      </c>
      <c r="L255" s="14">
        <f t="shared" ca="1" si="18"/>
        <v>567</v>
      </c>
      <c r="M255" s="988">
        <f t="shared" ca="1" si="19"/>
        <v>18.899999999999999</v>
      </c>
      <c r="N255" s="13">
        <v>44599</v>
      </c>
      <c r="O255" s="168">
        <f t="shared" si="20"/>
        <v>18.2</v>
      </c>
      <c r="P255" s="901" t="s">
        <v>540</v>
      </c>
      <c r="Q255" s="1">
        <v>160</v>
      </c>
      <c r="W255" s="1">
        <v>30</v>
      </c>
      <c r="X255" s="1">
        <v>34</v>
      </c>
      <c r="Y255" s="1">
        <v>34</v>
      </c>
      <c r="Z255"/>
      <c r="AA255" s="1">
        <v>37</v>
      </c>
      <c r="AB255" s="1">
        <v>39</v>
      </c>
      <c r="AC255" s="1">
        <v>40</v>
      </c>
      <c r="AD255" s="1116">
        <v>42</v>
      </c>
      <c r="AE255" s="1">
        <v>43</v>
      </c>
      <c r="AF255" s="1">
        <v>44</v>
      </c>
      <c r="AG255" s="1">
        <v>43</v>
      </c>
      <c r="AH255" s="1">
        <v>45</v>
      </c>
      <c r="AI255" s="1">
        <v>46</v>
      </c>
    </row>
    <row r="256" spans="1:39" ht="16" x14ac:dyDescent="0.2">
      <c r="A256" t="s">
        <v>45</v>
      </c>
      <c r="B256" s="1">
        <v>3</v>
      </c>
      <c r="D256" s="1" t="s">
        <v>542</v>
      </c>
      <c r="E256" s="1" t="s">
        <v>431</v>
      </c>
      <c r="F256" s="988">
        <v>1343436</v>
      </c>
      <c r="G256" s="1" t="s">
        <v>15</v>
      </c>
      <c r="H256" s="1" t="s">
        <v>40</v>
      </c>
      <c r="I256" s="1" t="s">
        <v>118</v>
      </c>
      <c r="J256" s="989">
        <v>44053</v>
      </c>
      <c r="K256" s="907">
        <f t="shared" ca="1" si="17"/>
        <v>1.55</v>
      </c>
      <c r="L256" s="14">
        <f t="shared" ca="1" si="18"/>
        <v>567</v>
      </c>
      <c r="M256" s="988">
        <f t="shared" ca="1" si="19"/>
        <v>18.899999999999999</v>
      </c>
      <c r="N256" s="13">
        <v>44599</v>
      </c>
      <c r="O256" s="168">
        <f t="shared" si="20"/>
        <v>18.2</v>
      </c>
      <c r="P256" s="901" t="s">
        <v>540</v>
      </c>
      <c r="Q256" s="1">
        <v>158</v>
      </c>
      <c r="W256" s="1">
        <v>31</v>
      </c>
      <c r="X256" s="1">
        <v>35</v>
      </c>
      <c r="Y256" s="1">
        <v>36</v>
      </c>
      <c r="Z256"/>
      <c r="AA256" s="1">
        <v>36</v>
      </c>
      <c r="AB256" s="1">
        <v>37</v>
      </c>
      <c r="AC256" s="1">
        <v>40</v>
      </c>
      <c r="AD256" s="1116">
        <v>42</v>
      </c>
      <c r="AE256" s="1">
        <v>40</v>
      </c>
      <c r="AF256" s="1">
        <v>42</v>
      </c>
      <c r="AG256" s="1">
        <v>40</v>
      </c>
      <c r="AH256" s="1">
        <v>39</v>
      </c>
      <c r="AI256" s="1">
        <v>38</v>
      </c>
    </row>
    <row r="257" spans="1:35" ht="16" x14ac:dyDescent="0.2">
      <c r="A257" t="s">
        <v>45</v>
      </c>
      <c r="B257" s="817">
        <v>4</v>
      </c>
      <c r="D257" s="817" t="s">
        <v>543</v>
      </c>
      <c r="E257" s="1" t="s">
        <v>431</v>
      </c>
      <c r="F257" s="990">
        <v>1343436</v>
      </c>
      <c r="G257" s="817" t="s">
        <v>15</v>
      </c>
      <c r="H257" s="1" t="s">
        <v>40</v>
      </c>
      <c r="I257" s="817" t="s">
        <v>115</v>
      </c>
      <c r="J257" s="991">
        <v>44053</v>
      </c>
      <c r="K257" s="909">
        <f t="shared" ca="1" si="17"/>
        <v>1.55</v>
      </c>
      <c r="L257" s="908">
        <f t="shared" ca="1" si="18"/>
        <v>567</v>
      </c>
      <c r="M257" s="990">
        <f t="shared" ca="1" si="19"/>
        <v>18.899999999999999</v>
      </c>
      <c r="N257" s="13">
        <v>44599</v>
      </c>
      <c r="O257" s="168">
        <f t="shared" si="20"/>
        <v>18.2</v>
      </c>
      <c r="P257" s="902" t="s">
        <v>540</v>
      </c>
      <c r="Q257" s="817">
        <v>160</v>
      </c>
      <c r="W257" s="817">
        <v>31</v>
      </c>
      <c r="X257" s="817">
        <v>35</v>
      </c>
      <c r="Y257" s="817">
        <v>36</v>
      </c>
      <c r="Z257" s="903"/>
      <c r="AA257" s="817">
        <v>38</v>
      </c>
      <c r="AB257" s="817">
        <v>40</v>
      </c>
      <c r="AC257" s="817">
        <v>42</v>
      </c>
      <c r="AD257" s="1116">
        <v>43</v>
      </c>
      <c r="AE257" s="1">
        <v>43</v>
      </c>
      <c r="AF257" s="817">
        <v>44</v>
      </c>
      <c r="AG257" s="817">
        <v>44</v>
      </c>
      <c r="AH257" s="817">
        <v>44</v>
      </c>
      <c r="AI257" s="817">
        <v>45</v>
      </c>
    </row>
    <row r="258" spans="1:35" ht="16" x14ac:dyDescent="0.2">
      <c r="A258" t="s">
        <v>45</v>
      </c>
      <c r="B258" s="1">
        <v>5</v>
      </c>
      <c r="D258" s="1" t="s">
        <v>544</v>
      </c>
      <c r="E258" s="1" t="s">
        <v>437</v>
      </c>
      <c r="F258" s="988">
        <v>1343439</v>
      </c>
      <c r="G258" s="1" t="s">
        <v>15</v>
      </c>
      <c r="H258" s="992" t="s">
        <v>40</v>
      </c>
      <c r="I258" s="1" t="s">
        <v>124</v>
      </c>
      <c r="J258" s="989">
        <v>44053</v>
      </c>
      <c r="K258" s="907">
        <f t="shared" ca="1" si="17"/>
        <v>1.55</v>
      </c>
      <c r="L258" s="14">
        <f t="shared" ca="1" si="18"/>
        <v>567</v>
      </c>
      <c r="M258" s="988">
        <f t="shared" ca="1" si="19"/>
        <v>18.899999999999999</v>
      </c>
      <c r="N258" s="13">
        <v>44599</v>
      </c>
      <c r="O258" s="168">
        <f t="shared" si="20"/>
        <v>18.2</v>
      </c>
      <c r="P258" s="808" t="s">
        <v>490</v>
      </c>
      <c r="Q258" s="1">
        <v>122</v>
      </c>
      <c r="W258" s="1">
        <v>33</v>
      </c>
      <c r="X258" s="1">
        <v>33</v>
      </c>
      <c r="Y258" s="1">
        <v>33</v>
      </c>
      <c r="Z258"/>
      <c r="AA258" s="1">
        <v>33</v>
      </c>
      <c r="AD258" s="1116"/>
    </row>
    <row r="259" spans="1:35" ht="16" x14ac:dyDescent="0.2">
      <c r="A259" t="s">
        <v>45</v>
      </c>
      <c r="B259" s="1">
        <v>6</v>
      </c>
      <c r="D259" s="1" t="s">
        <v>545</v>
      </c>
      <c r="E259" s="1" t="s">
        <v>437</v>
      </c>
      <c r="F259" s="988">
        <v>1343439</v>
      </c>
      <c r="G259" s="1" t="s">
        <v>15</v>
      </c>
      <c r="H259" s="1" t="s">
        <v>40</v>
      </c>
      <c r="I259" s="1" t="s">
        <v>121</v>
      </c>
      <c r="J259" s="989">
        <v>44053</v>
      </c>
      <c r="K259" s="907">
        <f t="shared" ca="1" si="17"/>
        <v>1.55</v>
      </c>
      <c r="L259" s="14">
        <f t="shared" ca="1" si="18"/>
        <v>567</v>
      </c>
      <c r="M259" s="988">
        <f t="shared" ca="1" si="19"/>
        <v>18.899999999999999</v>
      </c>
      <c r="N259" s="13">
        <v>44599</v>
      </c>
      <c r="O259" s="168">
        <f t="shared" si="20"/>
        <v>18.2</v>
      </c>
      <c r="P259" s="808" t="s">
        <v>490</v>
      </c>
      <c r="Q259" s="1">
        <v>127</v>
      </c>
      <c r="W259" s="1">
        <v>32</v>
      </c>
      <c r="X259" s="1">
        <v>32</v>
      </c>
      <c r="Y259" s="1">
        <v>32</v>
      </c>
      <c r="Z259"/>
      <c r="AA259" s="1">
        <v>32</v>
      </c>
      <c r="AD259" s="1116"/>
    </row>
    <row r="260" spans="1:35" ht="16" x14ac:dyDescent="0.2">
      <c r="A260" t="s">
        <v>45</v>
      </c>
      <c r="B260" s="1">
        <v>7</v>
      </c>
      <c r="D260" s="1" t="s">
        <v>546</v>
      </c>
      <c r="E260" s="1" t="s">
        <v>437</v>
      </c>
      <c r="F260" s="988">
        <v>1343439</v>
      </c>
      <c r="G260" s="1" t="s">
        <v>15</v>
      </c>
      <c r="H260" s="1" t="s">
        <v>40</v>
      </c>
      <c r="I260" s="1" t="s">
        <v>111</v>
      </c>
      <c r="J260" s="989">
        <v>44053</v>
      </c>
      <c r="K260" s="907">
        <f t="shared" ca="1" si="17"/>
        <v>1.55</v>
      </c>
      <c r="L260" s="14">
        <f t="shared" ca="1" si="18"/>
        <v>567</v>
      </c>
      <c r="M260" s="988">
        <f t="shared" ca="1" si="19"/>
        <v>18.899999999999999</v>
      </c>
      <c r="N260" s="13">
        <v>44599</v>
      </c>
      <c r="O260" s="168">
        <f t="shared" si="20"/>
        <v>18.2</v>
      </c>
      <c r="P260" s="808" t="s">
        <v>490</v>
      </c>
      <c r="Q260" s="1">
        <v>117</v>
      </c>
      <c r="W260" s="1">
        <v>32</v>
      </c>
      <c r="X260" s="1">
        <v>33</v>
      </c>
      <c r="Y260" s="1">
        <v>33</v>
      </c>
      <c r="Z260"/>
      <c r="AA260" s="1">
        <v>32</v>
      </c>
      <c r="AD260" s="1116"/>
    </row>
    <row r="261" spans="1:35" ht="16" x14ac:dyDescent="0.2">
      <c r="A261" t="s">
        <v>45</v>
      </c>
      <c r="B261" s="817">
        <v>8</v>
      </c>
      <c r="D261" s="817" t="s">
        <v>547</v>
      </c>
      <c r="E261" s="1" t="s">
        <v>437</v>
      </c>
      <c r="F261" s="990">
        <v>1343439</v>
      </c>
      <c r="G261" s="817" t="s">
        <v>15</v>
      </c>
      <c r="H261" s="817" t="s">
        <v>40</v>
      </c>
      <c r="I261" s="817" t="s">
        <v>118</v>
      </c>
      <c r="J261" s="991">
        <v>44053</v>
      </c>
      <c r="K261" s="909">
        <f t="shared" ca="1" si="17"/>
        <v>1.55</v>
      </c>
      <c r="L261" s="908">
        <f t="shared" ca="1" si="18"/>
        <v>567</v>
      </c>
      <c r="M261" s="990">
        <f t="shared" ca="1" si="19"/>
        <v>18.899999999999999</v>
      </c>
      <c r="N261" s="13">
        <v>44599</v>
      </c>
      <c r="O261" s="168">
        <f t="shared" si="20"/>
        <v>18.2</v>
      </c>
      <c r="P261" s="905" t="s">
        <v>490</v>
      </c>
      <c r="Q261" s="817">
        <v>157</v>
      </c>
      <c r="W261" s="817">
        <v>32</v>
      </c>
      <c r="X261" s="817">
        <v>32</v>
      </c>
      <c r="Y261" s="817">
        <v>32</v>
      </c>
      <c r="Z261" s="903"/>
      <c r="AA261" s="817">
        <v>33</v>
      </c>
      <c r="AB261" s="817"/>
      <c r="AC261" s="817"/>
      <c r="AD261" s="1116"/>
    </row>
    <row r="262" spans="1:35" ht="16" x14ac:dyDescent="0.2">
      <c r="A262" t="s">
        <v>45</v>
      </c>
      <c r="B262" s="1">
        <v>9</v>
      </c>
      <c r="D262" s="1" t="s">
        <v>548</v>
      </c>
      <c r="E262" s="1" t="s">
        <v>478</v>
      </c>
      <c r="F262" s="988">
        <v>1343438</v>
      </c>
      <c r="G262" s="1" t="s">
        <v>17</v>
      </c>
      <c r="H262" s="1" t="s">
        <v>40</v>
      </c>
      <c r="I262" s="1" t="s">
        <v>124</v>
      </c>
      <c r="J262" s="989">
        <v>44053</v>
      </c>
      <c r="K262" s="907">
        <f t="shared" ref="K262:K266" ca="1" si="21">YEARFRAC(J262,TODAY())</f>
        <v>1.55</v>
      </c>
      <c r="L262" s="14">
        <f t="shared" ref="L262:L266" ca="1" si="22">_xlfn.DAYS(TODAY(),J262)</f>
        <v>567</v>
      </c>
      <c r="M262" s="988">
        <f t="shared" ref="M262:M266" ca="1" si="23">L262/30</f>
        <v>18.899999999999999</v>
      </c>
      <c r="N262" s="13">
        <v>44599</v>
      </c>
      <c r="O262" s="168">
        <f t="shared" si="20"/>
        <v>18.2</v>
      </c>
      <c r="P262" s="808" t="s">
        <v>490</v>
      </c>
      <c r="Q262" s="1">
        <v>147</v>
      </c>
      <c r="W262" s="1">
        <v>24</v>
      </c>
      <c r="X262" s="1">
        <v>25</v>
      </c>
      <c r="Y262" s="1">
        <v>25</v>
      </c>
      <c r="Z262"/>
      <c r="AA262" s="1">
        <v>25</v>
      </c>
      <c r="AB262" s="1">
        <v>25</v>
      </c>
      <c r="AC262" s="1">
        <v>25</v>
      </c>
      <c r="AD262" s="1116">
        <v>24</v>
      </c>
      <c r="AE262" s="1">
        <v>25</v>
      </c>
      <c r="AF262" s="1">
        <v>25</v>
      </c>
      <c r="AG262" s="1">
        <v>25</v>
      </c>
      <c r="AH262" s="1">
        <v>25</v>
      </c>
      <c r="AI262" s="1">
        <v>24</v>
      </c>
    </row>
    <row r="263" spans="1:35" ht="16" x14ac:dyDescent="0.2">
      <c r="A263" t="s">
        <v>45</v>
      </c>
      <c r="B263" s="1">
        <v>10</v>
      </c>
      <c r="D263" s="1" t="s">
        <v>549</v>
      </c>
      <c r="E263" s="1" t="s">
        <v>478</v>
      </c>
      <c r="F263" s="988">
        <v>1343438</v>
      </c>
      <c r="G263" s="1" t="s">
        <v>17</v>
      </c>
      <c r="H263" s="1" t="s">
        <v>40</v>
      </c>
      <c r="I263" s="1" t="s">
        <v>121</v>
      </c>
      <c r="J263" s="989">
        <v>44053</v>
      </c>
      <c r="K263" s="907">
        <f t="shared" ca="1" si="21"/>
        <v>1.55</v>
      </c>
      <c r="L263" s="14">
        <f t="shared" ca="1" si="22"/>
        <v>567</v>
      </c>
      <c r="M263" s="988">
        <f t="shared" ca="1" si="23"/>
        <v>18.899999999999999</v>
      </c>
      <c r="N263" s="13">
        <v>44599</v>
      </c>
      <c r="O263" s="168">
        <f t="shared" si="20"/>
        <v>18.2</v>
      </c>
      <c r="P263" s="808" t="s">
        <v>490</v>
      </c>
      <c r="Q263" s="1">
        <v>160</v>
      </c>
      <c r="W263" s="1">
        <v>26</v>
      </c>
      <c r="X263" s="1">
        <v>27</v>
      </c>
      <c r="Y263" s="1">
        <v>27</v>
      </c>
      <c r="Z263"/>
      <c r="AA263" s="1">
        <v>27</v>
      </c>
      <c r="AB263" s="1">
        <v>26</v>
      </c>
      <c r="AC263" s="1">
        <v>26</v>
      </c>
      <c r="AD263" s="1116">
        <v>25</v>
      </c>
      <c r="AE263" s="1">
        <v>27</v>
      </c>
      <c r="AF263" s="1">
        <v>27</v>
      </c>
      <c r="AG263" s="1">
        <v>27</v>
      </c>
      <c r="AH263" s="1">
        <v>28</v>
      </c>
      <c r="AI263" s="1">
        <v>27</v>
      </c>
    </row>
    <row r="264" spans="1:35" ht="16" x14ac:dyDescent="0.2">
      <c r="A264" t="s">
        <v>45</v>
      </c>
      <c r="B264" s="1">
        <v>11</v>
      </c>
      <c r="D264" s="1" t="s">
        <v>550</v>
      </c>
      <c r="E264" s="1" t="s">
        <v>478</v>
      </c>
      <c r="F264" s="988">
        <v>1343438</v>
      </c>
      <c r="G264" s="1" t="s">
        <v>17</v>
      </c>
      <c r="H264" s="1" t="s">
        <v>40</v>
      </c>
      <c r="I264" s="1" t="s">
        <v>111</v>
      </c>
      <c r="J264" s="989">
        <v>44053</v>
      </c>
      <c r="K264" s="907">
        <f t="shared" ca="1" si="21"/>
        <v>1.55</v>
      </c>
      <c r="L264" s="14">
        <f t="shared" ca="1" si="22"/>
        <v>567</v>
      </c>
      <c r="M264" s="988">
        <f t="shared" ca="1" si="23"/>
        <v>18.899999999999999</v>
      </c>
      <c r="N264" s="13">
        <v>44599</v>
      </c>
      <c r="O264" s="168">
        <f t="shared" si="20"/>
        <v>18.2</v>
      </c>
      <c r="P264" s="808" t="s">
        <v>490</v>
      </c>
      <c r="Q264" s="1">
        <v>182</v>
      </c>
      <c r="W264" s="1">
        <v>30</v>
      </c>
      <c r="X264" s="1">
        <v>29</v>
      </c>
      <c r="Y264" s="1">
        <v>30</v>
      </c>
      <c r="Z264"/>
      <c r="AA264" s="1">
        <v>30</v>
      </c>
      <c r="AB264" s="1">
        <v>30</v>
      </c>
      <c r="AC264" s="1">
        <v>32</v>
      </c>
      <c r="AD264" s="1116">
        <v>32</v>
      </c>
      <c r="AE264" s="1">
        <v>33</v>
      </c>
      <c r="AF264" s="1">
        <v>32</v>
      </c>
      <c r="AG264" s="1">
        <v>32</v>
      </c>
      <c r="AH264" s="1">
        <v>33</v>
      </c>
      <c r="AI264" s="1">
        <v>33</v>
      </c>
    </row>
    <row r="265" spans="1:35" ht="16" x14ac:dyDescent="0.2">
      <c r="A265" t="s">
        <v>45</v>
      </c>
      <c r="B265" s="1">
        <v>12</v>
      </c>
      <c r="D265" s="1" t="s">
        <v>551</v>
      </c>
      <c r="E265" s="1" t="s">
        <v>478</v>
      </c>
      <c r="F265" s="988">
        <v>1343438</v>
      </c>
      <c r="G265" s="1" t="s">
        <v>17</v>
      </c>
      <c r="H265" s="1" t="s">
        <v>40</v>
      </c>
      <c r="I265" s="1" t="s">
        <v>118</v>
      </c>
      <c r="J265" s="989">
        <v>44053</v>
      </c>
      <c r="K265" s="907">
        <f t="shared" ca="1" si="21"/>
        <v>1.55</v>
      </c>
      <c r="L265" s="14">
        <f t="shared" ca="1" si="22"/>
        <v>567</v>
      </c>
      <c r="M265" s="988">
        <f t="shared" ca="1" si="23"/>
        <v>18.899999999999999</v>
      </c>
      <c r="N265" s="13">
        <v>44599</v>
      </c>
      <c r="O265" s="168">
        <f t="shared" si="20"/>
        <v>18.2</v>
      </c>
      <c r="P265" s="808" t="s">
        <v>490</v>
      </c>
      <c r="Q265" s="1">
        <v>183</v>
      </c>
      <c r="W265" s="1">
        <v>27</v>
      </c>
      <c r="X265" s="1">
        <v>29</v>
      </c>
      <c r="Y265" s="1">
        <v>28</v>
      </c>
      <c r="Z265"/>
      <c r="AA265" s="1">
        <v>29</v>
      </c>
      <c r="AB265" s="1">
        <v>29</v>
      </c>
      <c r="AC265" s="1">
        <v>29</v>
      </c>
      <c r="AD265" s="1116">
        <v>29</v>
      </c>
      <c r="AE265" s="1">
        <v>31</v>
      </c>
      <c r="AF265" s="1">
        <v>30</v>
      </c>
      <c r="AG265" s="1">
        <v>31</v>
      </c>
      <c r="AH265" s="1">
        <v>31</v>
      </c>
      <c r="AI265" s="1">
        <v>31</v>
      </c>
    </row>
    <row r="266" spans="1:35" ht="16" x14ac:dyDescent="0.2">
      <c r="A266" t="s">
        <v>45</v>
      </c>
      <c r="B266" s="817">
        <v>13</v>
      </c>
      <c r="D266" s="817" t="s">
        <v>552</v>
      </c>
      <c r="E266" s="1" t="s">
        <v>478</v>
      </c>
      <c r="F266" s="990">
        <v>1343438</v>
      </c>
      <c r="G266" s="817" t="s">
        <v>17</v>
      </c>
      <c r="H266" s="817" t="s">
        <v>40</v>
      </c>
      <c r="I266" s="817" t="s">
        <v>115</v>
      </c>
      <c r="J266" s="991">
        <v>44053</v>
      </c>
      <c r="K266" s="909">
        <f t="shared" ca="1" si="21"/>
        <v>1.55</v>
      </c>
      <c r="L266" s="908">
        <f t="shared" ca="1" si="22"/>
        <v>567</v>
      </c>
      <c r="M266" s="990">
        <f t="shared" ca="1" si="23"/>
        <v>18.899999999999999</v>
      </c>
      <c r="N266" s="13">
        <v>44599</v>
      </c>
      <c r="O266" s="168">
        <f t="shared" si="20"/>
        <v>18.2</v>
      </c>
      <c r="P266" s="905" t="s">
        <v>490</v>
      </c>
      <c r="Q266" s="817">
        <v>173</v>
      </c>
      <c r="W266" s="817">
        <v>28</v>
      </c>
      <c r="X266" s="817">
        <v>28</v>
      </c>
      <c r="Y266" s="817">
        <v>28</v>
      </c>
      <c r="Z266" s="903"/>
      <c r="AA266" s="817">
        <v>28</v>
      </c>
      <c r="AB266" s="817">
        <v>29</v>
      </c>
      <c r="AC266" s="817">
        <v>28</v>
      </c>
      <c r="AD266" s="1119">
        <v>28</v>
      </c>
      <c r="AE266" s="1">
        <v>29</v>
      </c>
      <c r="AF266" s="817">
        <v>28</v>
      </c>
      <c r="AG266" s="817">
        <v>29</v>
      </c>
      <c r="AH266" s="817">
        <v>29</v>
      </c>
      <c r="AI266" s="817">
        <v>28</v>
      </c>
    </row>
    <row r="267" spans="1:35" ht="16" x14ac:dyDescent="0.2">
      <c r="A267" t="s">
        <v>45</v>
      </c>
      <c r="B267" s="1">
        <v>14</v>
      </c>
      <c r="D267" s="1" t="s">
        <v>553</v>
      </c>
      <c r="E267" s="1" t="s">
        <v>483</v>
      </c>
      <c r="F267" s="988">
        <v>1343440</v>
      </c>
      <c r="G267" s="1" t="s">
        <v>17</v>
      </c>
      <c r="H267" s="1" t="s">
        <v>40</v>
      </c>
      <c r="I267" s="1" t="s">
        <v>124</v>
      </c>
      <c r="J267" s="989">
        <v>44053</v>
      </c>
      <c r="K267" s="907">
        <f t="shared" ref="K267:K274" ca="1" si="24">YEARFRAC(J267,TODAY())</f>
        <v>1.55</v>
      </c>
      <c r="L267" s="14">
        <f t="shared" ref="L267:L274" ca="1" si="25">_xlfn.DAYS(TODAY(),J267)</f>
        <v>567</v>
      </c>
      <c r="M267" s="988">
        <f t="shared" ref="M267:M274" ca="1" si="26">L267/30</f>
        <v>18.899999999999999</v>
      </c>
      <c r="N267" s="13">
        <v>44599</v>
      </c>
      <c r="O267" s="168">
        <f t="shared" si="20"/>
        <v>18.2</v>
      </c>
      <c r="P267" s="901" t="s">
        <v>540</v>
      </c>
      <c r="Q267" s="1">
        <v>173</v>
      </c>
      <c r="W267" s="1">
        <v>28</v>
      </c>
      <c r="X267" s="1">
        <v>31</v>
      </c>
      <c r="Y267" s="1">
        <v>33</v>
      </c>
      <c r="Z267"/>
      <c r="AA267" s="1">
        <v>38</v>
      </c>
      <c r="AB267" s="1">
        <v>41</v>
      </c>
      <c r="AC267" s="1">
        <v>41</v>
      </c>
      <c r="AD267" s="1116">
        <v>45</v>
      </c>
      <c r="AE267" s="1">
        <v>46</v>
      </c>
      <c r="AF267" s="1">
        <v>46</v>
      </c>
      <c r="AG267" s="1">
        <v>48</v>
      </c>
      <c r="AH267" s="1">
        <v>49</v>
      </c>
      <c r="AI267" s="1">
        <v>50</v>
      </c>
    </row>
    <row r="268" spans="1:35" ht="16" x14ac:dyDescent="0.2">
      <c r="A268" t="s">
        <v>45</v>
      </c>
      <c r="B268" s="1">
        <v>15</v>
      </c>
      <c r="D268" s="1" t="s">
        <v>554</v>
      </c>
      <c r="E268" s="1" t="s">
        <v>483</v>
      </c>
      <c r="F268" s="988">
        <v>1343440</v>
      </c>
      <c r="G268" s="1" t="s">
        <v>17</v>
      </c>
      <c r="H268" s="1" t="s">
        <v>40</v>
      </c>
      <c r="I268" s="1" t="s">
        <v>121</v>
      </c>
      <c r="J268" s="989">
        <v>44053</v>
      </c>
      <c r="K268" s="907">
        <f t="shared" ca="1" si="24"/>
        <v>1.55</v>
      </c>
      <c r="L268" s="14">
        <f t="shared" ca="1" si="25"/>
        <v>567</v>
      </c>
      <c r="M268" s="988">
        <f t="shared" ca="1" si="26"/>
        <v>18.899999999999999</v>
      </c>
      <c r="N268" s="13">
        <v>44599</v>
      </c>
      <c r="O268" s="168">
        <f t="shared" si="20"/>
        <v>18.2</v>
      </c>
      <c r="P268" s="901" t="s">
        <v>540</v>
      </c>
      <c r="Q268" s="1">
        <v>170</v>
      </c>
      <c r="W268" s="1">
        <v>29</v>
      </c>
      <c r="X268" s="1">
        <v>31</v>
      </c>
      <c r="Y268" s="1">
        <v>35</v>
      </c>
      <c r="Z268"/>
      <c r="AA268" s="1">
        <v>40</v>
      </c>
      <c r="AB268" s="1">
        <v>41</v>
      </c>
      <c r="AC268" s="1">
        <v>45</v>
      </c>
      <c r="AD268" s="1116">
        <v>47</v>
      </c>
      <c r="AE268" s="1">
        <v>45</v>
      </c>
      <c r="AF268" s="1">
        <v>47</v>
      </c>
      <c r="AG268" s="1">
        <v>46</v>
      </c>
      <c r="AH268" s="1">
        <v>47</v>
      </c>
      <c r="AI268" s="1">
        <v>47</v>
      </c>
    </row>
    <row r="269" spans="1:35" ht="16" x14ac:dyDescent="0.2">
      <c r="A269" t="s">
        <v>45</v>
      </c>
      <c r="B269" s="1">
        <v>16</v>
      </c>
      <c r="D269" s="1" t="s">
        <v>555</v>
      </c>
      <c r="E269" s="1" t="s">
        <v>483</v>
      </c>
      <c r="F269" s="988">
        <v>1343440</v>
      </c>
      <c r="G269" s="1" t="s">
        <v>17</v>
      </c>
      <c r="H269" s="1" t="s">
        <v>40</v>
      </c>
      <c r="I269" s="1" t="s">
        <v>111</v>
      </c>
      <c r="J269" s="989">
        <v>44053</v>
      </c>
      <c r="K269" s="907">
        <f t="shared" ca="1" si="24"/>
        <v>1.55</v>
      </c>
      <c r="L269" s="14">
        <f t="shared" ca="1" si="25"/>
        <v>567</v>
      </c>
      <c r="M269" s="988">
        <f t="shared" ca="1" si="26"/>
        <v>18.899999999999999</v>
      </c>
      <c r="N269" s="13">
        <v>44599</v>
      </c>
      <c r="O269" s="168">
        <f t="shared" si="20"/>
        <v>18.2</v>
      </c>
      <c r="P269" s="901" t="s">
        <v>540</v>
      </c>
      <c r="Q269" s="1">
        <v>163</v>
      </c>
      <c r="W269" s="1">
        <v>26</v>
      </c>
      <c r="X269" s="1">
        <v>30</v>
      </c>
      <c r="Y269" s="1">
        <v>34</v>
      </c>
      <c r="Z269"/>
      <c r="AA269" s="1">
        <v>39</v>
      </c>
      <c r="AB269" s="1">
        <v>40</v>
      </c>
      <c r="AC269" s="1">
        <v>43</v>
      </c>
      <c r="AD269" s="1116">
        <v>44</v>
      </c>
      <c r="AE269" s="1">
        <v>45</v>
      </c>
      <c r="AF269" s="1">
        <v>48</v>
      </c>
      <c r="AG269" s="1">
        <v>48</v>
      </c>
      <c r="AH269" s="1">
        <v>49</v>
      </c>
      <c r="AI269" s="1">
        <v>50</v>
      </c>
    </row>
    <row r="270" spans="1:35" ht="16" x14ac:dyDescent="0.2">
      <c r="A270" t="s">
        <v>45</v>
      </c>
      <c r="B270" s="1">
        <v>17</v>
      </c>
      <c r="D270" s="1" t="s">
        <v>556</v>
      </c>
      <c r="E270" s="1" t="s">
        <v>483</v>
      </c>
      <c r="F270" s="988">
        <v>1343440</v>
      </c>
      <c r="G270" s="1" t="s">
        <v>17</v>
      </c>
      <c r="H270" s="1" t="s">
        <v>40</v>
      </c>
      <c r="I270" s="1" t="s">
        <v>118</v>
      </c>
      <c r="J270" s="989">
        <v>44053</v>
      </c>
      <c r="K270" s="907">
        <f t="shared" ca="1" si="24"/>
        <v>1.55</v>
      </c>
      <c r="L270" s="14">
        <f t="shared" ca="1" si="25"/>
        <v>567</v>
      </c>
      <c r="M270" s="988">
        <f t="shared" ca="1" si="26"/>
        <v>18.899999999999999</v>
      </c>
      <c r="N270" s="13">
        <v>44599</v>
      </c>
      <c r="O270" s="168">
        <f t="shared" si="20"/>
        <v>18.2</v>
      </c>
      <c r="P270" s="901" t="s">
        <v>540</v>
      </c>
      <c r="Q270" s="1">
        <v>191</v>
      </c>
      <c r="W270" s="1">
        <v>25</v>
      </c>
      <c r="X270" s="1">
        <v>28</v>
      </c>
      <c r="Y270" s="1">
        <v>30</v>
      </c>
      <c r="Z270"/>
      <c r="AA270" s="1">
        <v>34</v>
      </c>
      <c r="AB270" s="1">
        <v>35</v>
      </c>
      <c r="AC270" s="1">
        <v>38</v>
      </c>
      <c r="AD270" s="1116">
        <v>39</v>
      </c>
      <c r="AE270" s="1">
        <v>40</v>
      </c>
      <c r="AF270" s="1">
        <v>42</v>
      </c>
      <c r="AG270" s="1">
        <v>43</v>
      </c>
      <c r="AH270" s="1">
        <v>43</v>
      </c>
      <c r="AI270" s="1">
        <v>43</v>
      </c>
    </row>
    <row r="271" spans="1:35" ht="16" x14ac:dyDescent="0.2">
      <c r="A271" t="s">
        <v>45</v>
      </c>
      <c r="B271" s="817">
        <v>18</v>
      </c>
      <c r="D271" s="817" t="s">
        <v>557</v>
      </c>
      <c r="E271" s="1" t="s">
        <v>483</v>
      </c>
      <c r="F271" s="990">
        <v>1343440</v>
      </c>
      <c r="G271" s="817" t="s">
        <v>17</v>
      </c>
      <c r="H271" s="817" t="s">
        <v>40</v>
      </c>
      <c r="I271" s="817" t="s">
        <v>208</v>
      </c>
      <c r="J271" s="991">
        <v>44053</v>
      </c>
      <c r="K271" s="909">
        <f t="shared" ca="1" si="24"/>
        <v>1.55</v>
      </c>
      <c r="L271" s="908">
        <f t="shared" ca="1" si="25"/>
        <v>567</v>
      </c>
      <c r="M271" s="990">
        <f t="shared" ca="1" si="26"/>
        <v>18.899999999999999</v>
      </c>
      <c r="N271" s="13">
        <v>44599</v>
      </c>
      <c r="O271" s="168">
        <f t="shared" si="20"/>
        <v>18.2</v>
      </c>
      <c r="P271" s="902" t="s">
        <v>540</v>
      </c>
      <c r="Q271" s="817">
        <v>180</v>
      </c>
      <c r="W271" s="817">
        <v>27</v>
      </c>
      <c r="X271" s="817">
        <v>28</v>
      </c>
      <c r="Y271" s="817">
        <v>30</v>
      </c>
      <c r="Z271" s="903"/>
      <c r="AA271" s="817">
        <v>34</v>
      </c>
      <c r="AB271" s="817">
        <v>35</v>
      </c>
      <c r="AC271" s="817">
        <v>38</v>
      </c>
      <c r="AD271" s="1119">
        <v>38</v>
      </c>
      <c r="AE271" s="1">
        <v>39</v>
      </c>
      <c r="AF271" s="817">
        <v>40</v>
      </c>
      <c r="AG271" s="817">
        <v>41</v>
      </c>
      <c r="AH271" s="817">
        <v>40</v>
      </c>
      <c r="AI271" s="817">
        <v>39</v>
      </c>
    </row>
    <row r="272" spans="1:35" ht="16" x14ac:dyDescent="0.2">
      <c r="A272" t="s">
        <v>45</v>
      </c>
      <c r="B272" s="1">
        <v>19</v>
      </c>
      <c r="D272" s="1" t="s">
        <v>558</v>
      </c>
      <c r="E272" s="1" t="s">
        <v>510</v>
      </c>
      <c r="F272" s="988">
        <v>1343437</v>
      </c>
      <c r="G272" s="1" t="s">
        <v>15</v>
      </c>
      <c r="H272" s="1" t="s">
        <v>40</v>
      </c>
      <c r="I272" s="1" t="s">
        <v>124</v>
      </c>
      <c r="J272" s="989">
        <v>44057</v>
      </c>
      <c r="K272" s="907">
        <f t="shared" ca="1" si="24"/>
        <v>1.538888888888889</v>
      </c>
      <c r="L272" s="14">
        <f t="shared" ca="1" si="25"/>
        <v>563</v>
      </c>
      <c r="M272" s="988">
        <f t="shared" ca="1" si="26"/>
        <v>18.766666666666666</v>
      </c>
      <c r="N272" s="13">
        <v>44599</v>
      </c>
      <c r="O272" s="168">
        <f t="shared" si="20"/>
        <v>18.066666666666666</v>
      </c>
      <c r="P272" s="808" t="s">
        <v>490</v>
      </c>
      <c r="Q272" s="1">
        <v>169</v>
      </c>
      <c r="W272" s="1">
        <v>34</v>
      </c>
      <c r="X272" s="1">
        <v>35</v>
      </c>
      <c r="Y272" s="1">
        <v>35</v>
      </c>
      <c r="Z272"/>
      <c r="AA272" s="1">
        <v>34</v>
      </c>
      <c r="AB272" s="1">
        <v>34</v>
      </c>
      <c r="AC272" s="1">
        <v>35</v>
      </c>
      <c r="AD272" s="1116">
        <v>35</v>
      </c>
      <c r="AE272" s="1">
        <v>35</v>
      </c>
      <c r="AF272" s="1">
        <v>35</v>
      </c>
      <c r="AG272" s="1">
        <v>34</v>
      </c>
      <c r="AH272" s="1">
        <v>35</v>
      </c>
      <c r="AI272" s="1">
        <v>36</v>
      </c>
    </row>
    <row r="273" spans="1:35" ht="16" x14ac:dyDescent="0.2">
      <c r="A273" t="s">
        <v>45</v>
      </c>
      <c r="B273" s="1">
        <v>20</v>
      </c>
      <c r="D273" s="1" t="s">
        <v>559</v>
      </c>
      <c r="E273" s="1" t="s">
        <v>510</v>
      </c>
      <c r="F273" s="988">
        <v>1343437</v>
      </c>
      <c r="G273" s="1" t="s">
        <v>15</v>
      </c>
      <c r="H273" s="1" t="s">
        <v>40</v>
      </c>
      <c r="I273" s="1" t="s">
        <v>121</v>
      </c>
      <c r="J273" s="989">
        <v>44057</v>
      </c>
      <c r="K273" s="907">
        <f t="shared" ca="1" si="24"/>
        <v>1.538888888888889</v>
      </c>
      <c r="L273" s="14">
        <f t="shared" ca="1" si="25"/>
        <v>563</v>
      </c>
      <c r="M273" s="988">
        <f t="shared" ca="1" si="26"/>
        <v>18.766666666666666</v>
      </c>
      <c r="N273" s="13">
        <v>44599</v>
      </c>
      <c r="O273" s="168">
        <f t="shared" si="20"/>
        <v>18.066666666666666</v>
      </c>
      <c r="P273" s="808" t="s">
        <v>490</v>
      </c>
      <c r="Q273" s="1">
        <v>193</v>
      </c>
      <c r="W273" s="1">
        <v>40</v>
      </c>
      <c r="X273" s="1">
        <v>41</v>
      </c>
      <c r="Y273" s="1">
        <v>41</v>
      </c>
      <c r="Z273"/>
      <c r="AA273" s="1">
        <v>40</v>
      </c>
      <c r="AB273" s="1">
        <v>40</v>
      </c>
      <c r="AC273" s="1">
        <v>41</v>
      </c>
      <c r="AD273" s="1116">
        <v>41</v>
      </c>
      <c r="AE273" s="1">
        <v>42</v>
      </c>
      <c r="AF273" s="1">
        <v>41</v>
      </c>
      <c r="AG273" s="1">
        <v>40</v>
      </c>
      <c r="AH273" s="1">
        <v>41</v>
      </c>
      <c r="AI273" s="1">
        <v>41</v>
      </c>
    </row>
    <row r="274" spans="1:35" ht="16" x14ac:dyDescent="0.2">
      <c r="A274" t="s">
        <v>45</v>
      </c>
      <c r="B274" s="1">
        <v>21</v>
      </c>
      <c r="D274" s="1" t="s">
        <v>560</v>
      </c>
      <c r="E274" s="1" t="s">
        <v>510</v>
      </c>
      <c r="F274" s="988">
        <v>1343437</v>
      </c>
      <c r="G274" s="1" t="s">
        <v>15</v>
      </c>
      <c r="H274" s="1" t="s">
        <v>40</v>
      </c>
      <c r="I274" s="1" t="s">
        <v>111</v>
      </c>
      <c r="J274" s="989">
        <v>44057</v>
      </c>
      <c r="K274" s="907">
        <f t="shared" ca="1" si="24"/>
        <v>1.538888888888889</v>
      </c>
      <c r="L274" s="14">
        <f t="shared" ca="1" si="25"/>
        <v>563</v>
      </c>
      <c r="M274" s="988">
        <f t="shared" ca="1" si="26"/>
        <v>18.766666666666666</v>
      </c>
      <c r="N274" s="13">
        <v>44599</v>
      </c>
      <c r="O274" s="168">
        <f t="shared" si="20"/>
        <v>18.066666666666666</v>
      </c>
      <c r="P274" s="808" t="s">
        <v>490</v>
      </c>
      <c r="Q274" s="1">
        <v>171</v>
      </c>
      <c r="W274" s="1">
        <v>37</v>
      </c>
      <c r="X274" s="1">
        <v>37</v>
      </c>
      <c r="Y274" s="1">
        <v>37</v>
      </c>
      <c r="Z274"/>
      <c r="AA274" s="1">
        <v>38</v>
      </c>
      <c r="AB274" s="1">
        <v>37</v>
      </c>
      <c r="AC274" s="1">
        <v>38</v>
      </c>
      <c r="AD274" s="1116">
        <v>38</v>
      </c>
      <c r="AE274" s="1">
        <v>39</v>
      </c>
      <c r="AF274" s="1">
        <v>38</v>
      </c>
      <c r="AG274" s="1">
        <v>38</v>
      </c>
      <c r="AH274" s="1">
        <v>38</v>
      </c>
      <c r="AI274" s="1">
        <v>39</v>
      </c>
    </row>
    <row r="275" spans="1:35" ht="16" x14ac:dyDescent="0.2">
      <c r="A275" t="s">
        <v>45</v>
      </c>
      <c r="B275" s="1">
        <v>22</v>
      </c>
      <c r="D275" s="1" t="s">
        <v>561</v>
      </c>
      <c r="E275" s="1" t="s">
        <v>510</v>
      </c>
      <c r="F275" s="988">
        <v>1343437</v>
      </c>
      <c r="G275" s="1" t="s">
        <v>15</v>
      </c>
      <c r="H275" s="1" t="s">
        <v>40</v>
      </c>
      <c r="I275" s="1" t="s">
        <v>118</v>
      </c>
      <c r="J275" s="989">
        <v>44081</v>
      </c>
      <c r="K275" s="907">
        <f t="shared" ref="K275:K276" ca="1" si="27">YEARFRAC(J275,TODAY())</f>
        <v>1.4750000000000001</v>
      </c>
      <c r="L275" s="14">
        <f t="shared" ref="L275:L276" ca="1" si="28">_xlfn.DAYS(TODAY(),J275)</f>
        <v>539</v>
      </c>
      <c r="M275" s="988">
        <f t="shared" ref="M275:M276" ca="1" si="29">L275/30</f>
        <v>17.966666666666665</v>
      </c>
      <c r="N275" s="13">
        <v>44599</v>
      </c>
      <c r="O275" s="168">
        <f t="shared" si="20"/>
        <v>17.266666666666666</v>
      </c>
      <c r="P275" s="808" t="s">
        <v>490</v>
      </c>
      <c r="Q275" s="1">
        <v>167</v>
      </c>
      <c r="W275" s="1">
        <v>37</v>
      </c>
      <c r="X275" s="1">
        <v>37</v>
      </c>
      <c r="Y275" s="1">
        <v>38</v>
      </c>
      <c r="Z275"/>
      <c r="AA275" s="1">
        <v>36</v>
      </c>
      <c r="AB275" s="1">
        <v>36</v>
      </c>
      <c r="AC275" s="1">
        <v>37</v>
      </c>
      <c r="AD275" s="1116">
        <v>37</v>
      </c>
      <c r="AE275" s="1">
        <v>38</v>
      </c>
      <c r="AF275" s="1">
        <v>38</v>
      </c>
      <c r="AG275" s="1">
        <v>37</v>
      </c>
      <c r="AH275" s="1">
        <v>38</v>
      </c>
      <c r="AI275" s="1">
        <v>38</v>
      </c>
    </row>
    <row r="276" spans="1:35" ht="16" x14ac:dyDescent="0.2">
      <c r="A276" t="s">
        <v>45</v>
      </c>
      <c r="B276" s="817">
        <v>23</v>
      </c>
      <c r="D276" s="817" t="s">
        <v>562</v>
      </c>
      <c r="E276" s="1" t="s">
        <v>510</v>
      </c>
      <c r="F276" s="990">
        <v>1343437</v>
      </c>
      <c r="G276" s="817" t="s">
        <v>15</v>
      </c>
      <c r="H276" s="817" t="s">
        <v>40</v>
      </c>
      <c r="I276" s="817" t="s">
        <v>208</v>
      </c>
      <c r="J276" s="991">
        <v>44081</v>
      </c>
      <c r="K276" s="909">
        <f t="shared" ca="1" si="27"/>
        <v>1.4750000000000001</v>
      </c>
      <c r="L276" s="908">
        <f t="shared" ca="1" si="28"/>
        <v>539</v>
      </c>
      <c r="M276" s="990">
        <f t="shared" ca="1" si="29"/>
        <v>17.966666666666665</v>
      </c>
      <c r="N276" s="13">
        <v>44599</v>
      </c>
      <c r="O276" s="168">
        <f t="shared" si="20"/>
        <v>17.266666666666666</v>
      </c>
      <c r="P276" s="905" t="s">
        <v>490</v>
      </c>
      <c r="Q276" s="817">
        <v>153</v>
      </c>
      <c r="W276" s="817">
        <v>31</v>
      </c>
      <c r="X276" s="817">
        <v>31</v>
      </c>
      <c r="Y276" s="817">
        <v>32</v>
      </c>
      <c r="Z276" s="903"/>
      <c r="AA276" s="817">
        <v>32</v>
      </c>
      <c r="AB276" s="817">
        <v>31</v>
      </c>
      <c r="AC276" s="817">
        <v>32</v>
      </c>
      <c r="AD276" s="1119">
        <v>31</v>
      </c>
      <c r="AE276" s="1">
        <v>32</v>
      </c>
      <c r="AF276" s="817">
        <v>32</v>
      </c>
      <c r="AG276" s="817">
        <v>32</v>
      </c>
      <c r="AH276" s="817">
        <v>33</v>
      </c>
      <c r="AI276" s="817">
        <v>33</v>
      </c>
    </row>
    <row r="277" spans="1:35" ht="16" x14ac:dyDescent="0.2">
      <c r="A277" t="s">
        <v>45</v>
      </c>
      <c r="B277" s="1">
        <v>24</v>
      </c>
      <c r="D277" s="1" t="s">
        <v>563</v>
      </c>
      <c r="E277" s="1" t="s">
        <v>489</v>
      </c>
      <c r="F277" s="988">
        <v>1343443</v>
      </c>
      <c r="G277" s="1" t="s">
        <v>15</v>
      </c>
      <c r="H277" s="1" t="s">
        <v>40</v>
      </c>
      <c r="I277" s="1" t="s">
        <v>124</v>
      </c>
      <c r="J277" s="989">
        <v>44063</v>
      </c>
      <c r="K277" s="907">
        <f ca="1">YEARFRAC(J277,TODAY())</f>
        <v>1.5222222222222221</v>
      </c>
      <c r="L277" s="14">
        <f ca="1">_xlfn.DAYS(TODAY(),J277)</f>
        <v>557</v>
      </c>
      <c r="M277" s="988">
        <f ca="1">L277/30</f>
        <v>18.566666666666666</v>
      </c>
      <c r="N277" s="13">
        <v>44599</v>
      </c>
      <c r="O277" s="168">
        <f t="shared" si="20"/>
        <v>17.866666666666667</v>
      </c>
      <c r="P277" s="901" t="s">
        <v>540</v>
      </c>
      <c r="Q277" s="1">
        <v>168</v>
      </c>
      <c r="W277" s="1">
        <v>28</v>
      </c>
      <c r="X277" s="1">
        <v>29</v>
      </c>
      <c r="Y277" s="1">
        <v>29</v>
      </c>
      <c r="Z277"/>
      <c r="AA277" s="1">
        <v>29</v>
      </c>
      <c r="AB277" s="1">
        <v>30</v>
      </c>
      <c r="AC277" s="1">
        <v>30</v>
      </c>
      <c r="AD277" s="1116">
        <v>30</v>
      </c>
      <c r="AE277" s="1">
        <v>31</v>
      </c>
      <c r="AF277" s="1">
        <v>31</v>
      </c>
      <c r="AG277" s="1">
        <v>31</v>
      </c>
      <c r="AH277" s="1">
        <v>32</v>
      </c>
      <c r="AI277" s="1">
        <v>32</v>
      </c>
    </row>
    <row r="278" spans="1:35" ht="16" x14ac:dyDescent="0.2">
      <c r="A278" t="s">
        <v>45</v>
      </c>
      <c r="B278" s="1">
        <v>25</v>
      </c>
      <c r="D278" s="1" t="s">
        <v>564</v>
      </c>
      <c r="E278" s="1" t="s">
        <v>489</v>
      </c>
      <c r="F278" s="988">
        <v>1343443</v>
      </c>
      <c r="G278" s="1" t="s">
        <v>15</v>
      </c>
      <c r="H278" s="1" t="s">
        <v>40</v>
      </c>
      <c r="I278" s="1" t="s">
        <v>121</v>
      </c>
      <c r="J278" s="989">
        <v>44063</v>
      </c>
      <c r="K278" s="907">
        <f ca="1">YEARFRAC(J278,TODAY())</f>
        <v>1.5222222222222221</v>
      </c>
      <c r="L278" s="14">
        <f ca="1">_xlfn.DAYS(TODAY(),J278)</f>
        <v>557</v>
      </c>
      <c r="M278" s="988">
        <f ca="1">L278/30</f>
        <v>18.566666666666666</v>
      </c>
      <c r="N278" s="13">
        <v>44599</v>
      </c>
      <c r="O278" s="168">
        <f t="shared" si="20"/>
        <v>17.866666666666667</v>
      </c>
      <c r="P278" s="901" t="s">
        <v>540</v>
      </c>
      <c r="Q278" s="1">
        <v>160</v>
      </c>
      <c r="W278" s="1">
        <v>28</v>
      </c>
      <c r="X278" s="1">
        <v>30</v>
      </c>
      <c r="Y278" s="1">
        <v>29</v>
      </c>
      <c r="Z278"/>
      <c r="AA278" s="1">
        <v>30</v>
      </c>
      <c r="AB278" s="1">
        <v>31</v>
      </c>
      <c r="AC278" s="1">
        <v>30</v>
      </c>
      <c r="AD278" s="1116">
        <v>31</v>
      </c>
      <c r="AE278" s="1">
        <v>31</v>
      </c>
      <c r="AF278" s="1">
        <v>31</v>
      </c>
      <c r="AG278" s="1">
        <v>31</v>
      </c>
      <c r="AH278" s="1">
        <v>32</v>
      </c>
      <c r="AI278" s="1">
        <v>32</v>
      </c>
    </row>
    <row r="279" spans="1:35" ht="16" x14ac:dyDescent="0.2">
      <c r="A279" t="s">
        <v>45</v>
      </c>
      <c r="B279" s="817">
        <v>26</v>
      </c>
      <c r="D279" s="817" t="s">
        <v>565</v>
      </c>
      <c r="E279" s="1" t="s">
        <v>489</v>
      </c>
      <c r="F279" s="988">
        <v>1343443</v>
      </c>
      <c r="G279" s="817" t="s">
        <v>15</v>
      </c>
      <c r="H279" s="817" t="s">
        <v>40</v>
      </c>
      <c r="I279" s="817" t="s">
        <v>111</v>
      </c>
      <c r="J279" s="991">
        <v>44067</v>
      </c>
      <c r="K279" s="909">
        <f ca="1">YEARFRAC(J279,TODAY())</f>
        <v>1.5111111111111111</v>
      </c>
      <c r="L279" s="908">
        <f ca="1">_xlfn.DAYS(TODAY(),J279)</f>
        <v>553</v>
      </c>
      <c r="M279" s="990">
        <f ca="1">L279/30</f>
        <v>18.433333333333334</v>
      </c>
      <c r="N279" s="13">
        <v>44599</v>
      </c>
      <c r="O279" s="168">
        <f t="shared" si="20"/>
        <v>17.733333333333334</v>
      </c>
      <c r="P279" s="902" t="s">
        <v>540</v>
      </c>
      <c r="Q279" s="1">
        <v>159</v>
      </c>
      <c r="W279" s="1">
        <v>28</v>
      </c>
      <c r="X279" s="1">
        <v>33</v>
      </c>
      <c r="Y279" s="1">
        <v>36</v>
      </c>
      <c r="Z279"/>
      <c r="AA279" s="1">
        <v>40</v>
      </c>
      <c r="AB279" s="1">
        <v>41</v>
      </c>
      <c r="AC279" s="1">
        <v>41</v>
      </c>
      <c r="AD279" s="1116">
        <v>42</v>
      </c>
      <c r="AE279" s="1">
        <v>43</v>
      </c>
      <c r="AF279" s="1">
        <v>44</v>
      </c>
      <c r="AG279" s="1">
        <v>44</v>
      </c>
      <c r="AH279" s="1">
        <v>44</v>
      </c>
      <c r="AI279" s="1">
        <v>45</v>
      </c>
    </row>
    <row r="280" spans="1:35" x14ac:dyDescent="0.2">
      <c r="B280" s="168"/>
      <c r="D280" s="168"/>
      <c r="E280" s="119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</row>
    <row r="281" spans="1:35" ht="16" x14ac:dyDescent="0.2">
      <c r="A281" t="s">
        <v>46</v>
      </c>
      <c r="B281" s="1">
        <v>1</v>
      </c>
      <c r="D281" s="1" t="s">
        <v>566</v>
      </c>
      <c r="E281" s="1" t="s">
        <v>431</v>
      </c>
      <c r="F281" s="988">
        <v>1343441</v>
      </c>
      <c r="G281" s="988" t="s">
        <v>17</v>
      </c>
      <c r="H281" s="1" t="s">
        <v>40</v>
      </c>
      <c r="I281" s="988" t="s">
        <v>567</v>
      </c>
      <c r="J281" s="989">
        <v>44067</v>
      </c>
      <c r="K281" s="907">
        <f t="shared" ref="K281:K293" ca="1" si="30">YEARFRAC(J281,TODAY())</f>
        <v>1.5111111111111111</v>
      </c>
      <c r="L281" s="14">
        <f t="shared" ref="L281:L293" ca="1" si="31">_xlfn.DAYS(TODAY(),J281)</f>
        <v>553</v>
      </c>
      <c r="M281" s="988">
        <f t="shared" ref="M281:M293" ca="1" si="32">L281/30</f>
        <v>18.433333333333334</v>
      </c>
      <c r="N281" s="13">
        <v>44627</v>
      </c>
      <c r="O281" s="168">
        <f t="shared" ref="O281:O293" si="33">_xlfn.DAYS(N281,J281)/30</f>
        <v>18.666666666666668</v>
      </c>
      <c r="P281" s="808" t="s">
        <v>490</v>
      </c>
      <c r="Q281" s="1">
        <v>201</v>
      </c>
      <c r="W281" s="1">
        <v>35</v>
      </c>
      <c r="X281" s="1">
        <v>35</v>
      </c>
      <c r="Y281" s="1">
        <v>35</v>
      </c>
      <c r="Z281" s="1">
        <v>35</v>
      </c>
      <c r="AA281" s="1">
        <v>35</v>
      </c>
    </row>
    <row r="282" spans="1:35" ht="16" x14ac:dyDescent="0.2">
      <c r="A282" t="s">
        <v>46</v>
      </c>
      <c r="B282" s="1">
        <v>2</v>
      </c>
      <c r="D282" s="1" t="s">
        <v>568</v>
      </c>
      <c r="E282" s="1" t="s">
        <v>431</v>
      </c>
      <c r="F282" s="988">
        <v>1343441</v>
      </c>
      <c r="G282" s="988" t="s">
        <v>17</v>
      </c>
      <c r="H282" s="1" t="s">
        <v>40</v>
      </c>
      <c r="I282" s="988" t="s">
        <v>124</v>
      </c>
      <c r="J282" s="989">
        <v>44067</v>
      </c>
      <c r="K282" s="907">
        <f t="shared" ca="1" si="30"/>
        <v>1.5111111111111111</v>
      </c>
      <c r="L282" s="14">
        <f t="shared" ca="1" si="31"/>
        <v>553</v>
      </c>
      <c r="M282" s="988">
        <f t="shared" ca="1" si="32"/>
        <v>18.433333333333334</v>
      </c>
      <c r="N282" s="13">
        <v>44627</v>
      </c>
      <c r="O282" s="168">
        <f t="shared" si="33"/>
        <v>18.666666666666668</v>
      </c>
      <c r="P282" s="808" t="s">
        <v>490</v>
      </c>
      <c r="Q282" s="1">
        <v>175</v>
      </c>
      <c r="W282" s="1">
        <v>25</v>
      </c>
      <c r="X282" s="1">
        <v>25</v>
      </c>
      <c r="Y282" s="1">
        <v>24</v>
      </c>
      <c r="Z282" s="1">
        <v>25</v>
      </c>
      <c r="AA282" s="1">
        <v>26</v>
      </c>
    </row>
    <row r="283" spans="1:35" ht="16" x14ac:dyDescent="0.2">
      <c r="A283" t="s">
        <v>46</v>
      </c>
      <c r="B283" s="1">
        <v>3</v>
      </c>
      <c r="D283" s="1" t="s">
        <v>569</v>
      </c>
      <c r="E283" s="1" t="s">
        <v>431</v>
      </c>
      <c r="F283" s="988">
        <v>1343441</v>
      </c>
      <c r="G283" s="988" t="s">
        <v>17</v>
      </c>
      <c r="H283" s="1" t="s">
        <v>40</v>
      </c>
      <c r="I283" s="988" t="s">
        <v>111</v>
      </c>
      <c r="J283" s="989">
        <v>44067</v>
      </c>
      <c r="K283" s="907">
        <f t="shared" ca="1" si="30"/>
        <v>1.5111111111111111</v>
      </c>
      <c r="L283" s="14">
        <f t="shared" ca="1" si="31"/>
        <v>553</v>
      </c>
      <c r="M283" s="988">
        <f t="shared" ca="1" si="32"/>
        <v>18.433333333333334</v>
      </c>
      <c r="N283" s="13">
        <v>44627</v>
      </c>
      <c r="O283" s="168">
        <f t="shared" si="33"/>
        <v>18.666666666666668</v>
      </c>
      <c r="P283" s="808" t="s">
        <v>490</v>
      </c>
      <c r="Q283" s="1">
        <v>220</v>
      </c>
      <c r="W283" s="1">
        <v>26</v>
      </c>
    </row>
    <row r="284" spans="1:35" ht="16" x14ac:dyDescent="0.2">
      <c r="A284" t="s">
        <v>46</v>
      </c>
      <c r="B284" s="1">
        <v>4</v>
      </c>
      <c r="D284" s="1" t="s">
        <v>570</v>
      </c>
      <c r="E284" s="1" t="s">
        <v>431</v>
      </c>
      <c r="F284" s="988">
        <v>1343441</v>
      </c>
      <c r="G284" s="988" t="s">
        <v>17</v>
      </c>
      <c r="H284" s="1" t="s">
        <v>40</v>
      </c>
      <c r="I284" s="988" t="s">
        <v>118</v>
      </c>
      <c r="J284" s="989">
        <v>44067</v>
      </c>
      <c r="K284" s="907">
        <f t="shared" ca="1" si="30"/>
        <v>1.5111111111111111</v>
      </c>
      <c r="L284" s="14">
        <f t="shared" ca="1" si="31"/>
        <v>553</v>
      </c>
      <c r="M284" s="988">
        <f t="shared" ca="1" si="32"/>
        <v>18.433333333333334</v>
      </c>
      <c r="N284" s="13">
        <v>44627</v>
      </c>
      <c r="O284" s="309">
        <f t="shared" si="33"/>
        <v>18.666666666666668</v>
      </c>
      <c r="P284" s="808" t="s">
        <v>490</v>
      </c>
      <c r="Q284" s="1">
        <v>183</v>
      </c>
      <c r="W284" s="1">
        <v>27</v>
      </c>
      <c r="X284" s="1">
        <v>26</v>
      </c>
      <c r="Y284" s="1">
        <v>26</v>
      </c>
      <c r="Z284" s="1">
        <v>26</v>
      </c>
      <c r="AA284" s="1">
        <v>25</v>
      </c>
    </row>
    <row r="285" spans="1:35" ht="16" x14ac:dyDescent="0.2">
      <c r="A285" t="s">
        <v>46</v>
      </c>
      <c r="B285" s="1">
        <v>5</v>
      </c>
      <c r="D285" s="817" t="s">
        <v>571</v>
      </c>
      <c r="E285" s="1" t="s">
        <v>431</v>
      </c>
      <c r="F285" s="990">
        <v>1343441</v>
      </c>
      <c r="G285" s="990" t="s">
        <v>17</v>
      </c>
      <c r="H285" s="817" t="s">
        <v>40</v>
      </c>
      <c r="I285" s="990" t="s">
        <v>121</v>
      </c>
      <c r="J285" s="991">
        <v>44067</v>
      </c>
      <c r="K285" s="909">
        <f t="shared" ca="1" si="30"/>
        <v>1.5111111111111111</v>
      </c>
      <c r="L285" s="908">
        <f t="shared" ca="1" si="31"/>
        <v>553</v>
      </c>
      <c r="M285" s="990">
        <f t="shared" ca="1" si="32"/>
        <v>18.433333333333334</v>
      </c>
      <c r="N285" s="1001">
        <v>44627</v>
      </c>
      <c r="O285" s="309">
        <f t="shared" si="33"/>
        <v>18.666666666666668</v>
      </c>
      <c r="P285" s="905" t="s">
        <v>490</v>
      </c>
      <c r="Q285" s="817">
        <v>168</v>
      </c>
      <c r="W285" s="817">
        <v>26</v>
      </c>
      <c r="X285" s="817">
        <v>24</v>
      </c>
      <c r="Y285" s="817">
        <v>24</v>
      </c>
      <c r="Z285" s="817">
        <v>24</v>
      </c>
      <c r="AA285" s="817">
        <v>25</v>
      </c>
    </row>
    <row r="286" spans="1:35" ht="17" x14ac:dyDescent="0.2">
      <c r="A286" t="s">
        <v>46</v>
      </c>
      <c r="B286" s="1">
        <v>6</v>
      </c>
      <c r="D286" s="1" t="s">
        <v>572</v>
      </c>
      <c r="E286" s="1" t="s">
        <v>437</v>
      </c>
      <c r="F286" s="14">
        <v>1362670</v>
      </c>
      <c r="G286" s="1" t="s">
        <v>15</v>
      </c>
      <c r="H286" s="1" t="s">
        <v>48</v>
      </c>
      <c r="I286" s="170" t="s">
        <v>124</v>
      </c>
      <c r="J286" s="17">
        <v>44116</v>
      </c>
      <c r="K286" s="907">
        <f t="shared" ca="1" si="30"/>
        <v>1.3777777777777778</v>
      </c>
      <c r="L286" s="14">
        <f t="shared" ca="1" si="31"/>
        <v>504</v>
      </c>
      <c r="M286" s="14">
        <f t="shared" ca="1" si="32"/>
        <v>16.8</v>
      </c>
      <c r="N286" s="13">
        <v>44627</v>
      </c>
      <c r="O286" s="168">
        <f t="shared" si="33"/>
        <v>17.033333333333335</v>
      </c>
      <c r="P286" s="808" t="s">
        <v>490</v>
      </c>
      <c r="W286" s="1">
        <v>31</v>
      </c>
      <c r="X286" s="1">
        <v>31</v>
      </c>
      <c r="Y286" s="1">
        <v>30</v>
      </c>
      <c r="Z286" s="1">
        <v>33</v>
      </c>
      <c r="AA286" s="1">
        <v>32</v>
      </c>
    </row>
    <row r="287" spans="1:35" ht="17" x14ac:dyDescent="0.2">
      <c r="A287" t="s">
        <v>46</v>
      </c>
      <c r="B287" s="1">
        <v>7</v>
      </c>
      <c r="D287" s="1" t="s">
        <v>573</v>
      </c>
      <c r="E287" s="1" t="s">
        <v>437</v>
      </c>
      <c r="F287" s="14">
        <v>1362670</v>
      </c>
      <c r="G287" s="1" t="s">
        <v>15</v>
      </c>
      <c r="H287" s="1" t="s">
        <v>48</v>
      </c>
      <c r="I287" s="170" t="s">
        <v>121</v>
      </c>
      <c r="J287" s="17">
        <v>44116</v>
      </c>
      <c r="K287" s="907">
        <f t="shared" ca="1" si="30"/>
        <v>1.3777777777777778</v>
      </c>
      <c r="L287" s="14">
        <f t="shared" ca="1" si="31"/>
        <v>504</v>
      </c>
      <c r="M287" s="14">
        <f t="shared" ca="1" si="32"/>
        <v>16.8</v>
      </c>
      <c r="N287" s="13">
        <v>44627</v>
      </c>
      <c r="O287" s="168">
        <f t="shared" si="33"/>
        <v>17.033333333333335</v>
      </c>
      <c r="P287" s="808" t="s">
        <v>490</v>
      </c>
      <c r="W287" s="1">
        <v>29</v>
      </c>
      <c r="X287" s="1">
        <v>29</v>
      </c>
      <c r="Y287" s="1">
        <v>29</v>
      </c>
      <c r="Z287" s="1">
        <v>30</v>
      </c>
      <c r="AA287" s="1">
        <v>30</v>
      </c>
    </row>
    <row r="288" spans="1:35" ht="17" x14ac:dyDescent="0.2">
      <c r="A288" t="s">
        <v>46</v>
      </c>
      <c r="B288" s="1">
        <v>8</v>
      </c>
      <c r="D288" s="817" t="s">
        <v>574</v>
      </c>
      <c r="E288" s="1" t="s">
        <v>437</v>
      </c>
      <c r="F288" s="908">
        <v>1362670</v>
      </c>
      <c r="G288" s="1" t="s">
        <v>15</v>
      </c>
      <c r="H288" s="817" t="s">
        <v>48</v>
      </c>
      <c r="I288" s="1120" t="s">
        <v>111</v>
      </c>
      <c r="J288" s="993">
        <v>44116</v>
      </c>
      <c r="K288" s="909">
        <f t="shared" ca="1" si="30"/>
        <v>1.3777777777777778</v>
      </c>
      <c r="L288" s="908">
        <f t="shared" ca="1" si="31"/>
        <v>504</v>
      </c>
      <c r="M288" s="908">
        <f t="shared" ca="1" si="32"/>
        <v>16.8</v>
      </c>
      <c r="N288" s="1001">
        <v>44627</v>
      </c>
      <c r="O288" s="309">
        <f t="shared" si="33"/>
        <v>17.033333333333335</v>
      </c>
      <c r="P288" s="905" t="s">
        <v>490</v>
      </c>
      <c r="Q288" s="817"/>
      <c r="W288" s="817">
        <v>33</v>
      </c>
      <c r="X288" s="817">
        <v>33</v>
      </c>
      <c r="Y288" s="817">
        <v>30</v>
      </c>
      <c r="Z288" s="817">
        <v>31</v>
      </c>
      <c r="AA288" s="817">
        <v>30</v>
      </c>
    </row>
    <row r="289" spans="1:27" ht="17" x14ac:dyDescent="0.2">
      <c r="A289" t="s">
        <v>46</v>
      </c>
      <c r="B289" s="1">
        <v>9</v>
      </c>
      <c r="D289" s="1" t="s">
        <v>575</v>
      </c>
      <c r="E289" s="1" t="s">
        <v>478</v>
      </c>
      <c r="F289" s="14">
        <v>1272257</v>
      </c>
      <c r="G289" s="1" t="s">
        <v>17</v>
      </c>
      <c r="H289" s="1" t="s">
        <v>48</v>
      </c>
      <c r="I289" s="170" t="s">
        <v>124</v>
      </c>
      <c r="J289" s="17">
        <v>44116</v>
      </c>
      <c r="K289" s="907">
        <f t="shared" ca="1" si="30"/>
        <v>1.3777777777777778</v>
      </c>
      <c r="L289" s="14">
        <f t="shared" ca="1" si="31"/>
        <v>504</v>
      </c>
      <c r="M289" s="14">
        <f t="shared" ca="1" si="32"/>
        <v>16.8</v>
      </c>
      <c r="N289" s="13">
        <v>44627</v>
      </c>
      <c r="O289" s="168">
        <f t="shared" si="33"/>
        <v>17.033333333333335</v>
      </c>
      <c r="P289" s="808" t="s">
        <v>490</v>
      </c>
      <c r="Q289" s="1">
        <v>218</v>
      </c>
      <c r="W289" s="1">
        <v>26</v>
      </c>
      <c r="X289" s="1">
        <v>26</v>
      </c>
      <c r="Y289" s="1">
        <v>27</v>
      </c>
      <c r="Z289" s="1">
        <v>27</v>
      </c>
      <c r="AA289" s="1">
        <v>27</v>
      </c>
    </row>
    <row r="290" spans="1:27" ht="17" x14ac:dyDescent="0.2">
      <c r="A290" t="s">
        <v>46</v>
      </c>
      <c r="B290" s="1">
        <v>10</v>
      </c>
      <c r="D290" s="1" t="s">
        <v>576</v>
      </c>
      <c r="E290" s="1" t="s">
        <v>478</v>
      </c>
      <c r="F290" s="14">
        <v>1272257</v>
      </c>
      <c r="G290" s="1" t="s">
        <v>17</v>
      </c>
      <c r="H290" s="1" t="s">
        <v>48</v>
      </c>
      <c r="I290" s="170" t="s">
        <v>121</v>
      </c>
      <c r="J290" s="17">
        <v>44116</v>
      </c>
      <c r="K290" s="907">
        <f t="shared" ca="1" si="30"/>
        <v>1.3777777777777778</v>
      </c>
      <c r="L290" s="14">
        <f t="shared" ca="1" si="31"/>
        <v>504</v>
      </c>
      <c r="M290" s="14">
        <f t="shared" ca="1" si="32"/>
        <v>16.8</v>
      </c>
      <c r="N290" s="13">
        <v>44627</v>
      </c>
      <c r="O290" s="168">
        <f t="shared" si="33"/>
        <v>17.033333333333335</v>
      </c>
      <c r="P290" s="808" t="s">
        <v>490</v>
      </c>
      <c r="Q290" s="1">
        <v>164</v>
      </c>
      <c r="W290" s="1">
        <v>27</v>
      </c>
      <c r="X290" s="1">
        <v>26</v>
      </c>
      <c r="Y290" s="1">
        <v>27</v>
      </c>
      <c r="Z290" s="1">
        <v>27</v>
      </c>
      <c r="AA290" s="1">
        <v>27</v>
      </c>
    </row>
    <row r="291" spans="1:27" ht="17" x14ac:dyDescent="0.2">
      <c r="A291" t="s">
        <v>46</v>
      </c>
      <c r="B291" s="1">
        <v>11</v>
      </c>
      <c r="D291" s="1" t="s">
        <v>577</v>
      </c>
      <c r="E291" s="1" t="s">
        <v>478</v>
      </c>
      <c r="F291" s="14">
        <v>1272257</v>
      </c>
      <c r="G291" s="1" t="s">
        <v>17</v>
      </c>
      <c r="H291" s="1" t="s">
        <v>48</v>
      </c>
      <c r="I291" s="170" t="s">
        <v>111</v>
      </c>
      <c r="J291" s="17">
        <v>44116</v>
      </c>
      <c r="K291" s="907">
        <f t="shared" ca="1" si="30"/>
        <v>1.3777777777777778</v>
      </c>
      <c r="L291" s="14">
        <f t="shared" ca="1" si="31"/>
        <v>504</v>
      </c>
      <c r="M291" s="14">
        <f t="shared" ca="1" si="32"/>
        <v>16.8</v>
      </c>
      <c r="N291" s="13">
        <v>44627</v>
      </c>
      <c r="O291" s="168">
        <f t="shared" si="33"/>
        <v>17.033333333333335</v>
      </c>
      <c r="P291" s="808" t="s">
        <v>490</v>
      </c>
      <c r="Q291" s="1">
        <v>163</v>
      </c>
      <c r="W291" s="1">
        <v>23</v>
      </c>
      <c r="X291" s="1">
        <v>23</v>
      </c>
      <c r="Y291" s="1">
        <v>23</v>
      </c>
      <c r="Z291" s="1">
        <v>23</v>
      </c>
      <c r="AA291" s="1">
        <v>23</v>
      </c>
    </row>
    <row r="292" spans="1:27" ht="17" x14ac:dyDescent="0.2">
      <c r="A292" t="s">
        <v>46</v>
      </c>
      <c r="B292" s="1">
        <v>12</v>
      </c>
      <c r="D292" s="1" t="s">
        <v>578</v>
      </c>
      <c r="E292" s="1" t="s">
        <v>478</v>
      </c>
      <c r="F292" s="14">
        <v>1272257</v>
      </c>
      <c r="G292" s="1" t="s">
        <v>17</v>
      </c>
      <c r="H292" s="1" t="s">
        <v>48</v>
      </c>
      <c r="I292" s="170" t="s">
        <v>118</v>
      </c>
      <c r="J292" s="17">
        <v>44116</v>
      </c>
      <c r="K292" s="907">
        <f t="shared" ca="1" si="30"/>
        <v>1.3777777777777778</v>
      </c>
      <c r="L292" s="14">
        <f t="shared" ca="1" si="31"/>
        <v>504</v>
      </c>
      <c r="M292" s="14">
        <f t="shared" ca="1" si="32"/>
        <v>16.8</v>
      </c>
      <c r="N292" s="13">
        <v>44627</v>
      </c>
      <c r="O292" s="168">
        <f t="shared" si="33"/>
        <v>17.033333333333335</v>
      </c>
      <c r="P292" s="808" t="s">
        <v>490</v>
      </c>
      <c r="Q292" s="1">
        <v>119</v>
      </c>
      <c r="W292" s="1">
        <v>25</v>
      </c>
      <c r="X292" s="1">
        <v>26</v>
      </c>
      <c r="Y292" s="1">
        <v>26</v>
      </c>
      <c r="Z292" s="1">
        <v>26</v>
      </c>
      <c r="AA292" s="1">
        <v>28</v>
      </c>
    </row>
    <row r="293" spans="1:27" ht="17" x14ac:dyDescent="0.2">
      <c r="A293" t="s">
        <v>46</v>
      </c>
      <c r="B293" s="1">
        <v>13</v>
      </c>
      <c r="D293" s="1" t="s">
        <v>579</v>
      </c>
      <c r="E293" s="1" t="s">
        <v>478</v>
      </c>
      <c r="F293" s="14">
        <v>1272257</v>
      </c>
      <c r="G293" s="1" t="s">
        <v>17</v>
      </c>
      <c r="H293" s="1" t="s">
        <v>48</v>
      </c>
      <c r="I293" s="170" t="s">
        <v>115</v>
      </c>
      <c r="J293" s="17">
        <v>44116</v>
      </c>
      <c r="K293" s="907">
        <f t="shared" ca="1" si="30"/>
        <v>1.3777777777777778</v>
      </c>
      <c r="L293" s="14">
        <f t="shared" ca="1" si="31"/>
        <v>504</v>
      </c>
      <c r="M293" s="14">
        <f t="shared" ca="1" si="32"/>
        <v>16.8</v>
      </c>
      <c r="N293" s="13">
        <v>44627</v>
      </c>
      <c r="O293" s="168">
        <f t="shared" si="33"/>
        <v>17.033333333333335</v>
      </c>
      <c r="P293" s="808" t="s">
        <v>490</v>
      </c>
      <c r="Q293" s="1">
        <v>174</v>
      </c>
      <c r="W293" s="1">
        <v>31</v>
      </c>
      <c r="X293" s="1">
        <v>30</v>
      </c>
      <c r="Y293" s="1">
        <v>30</v>
      </c>
      <c r="Z293" s="1">
        <v>30</v>
      </c>
      <c r="AA293" s="1">
        <v>31</v>
      </c>
    </row>
    <row r="295" spans="1:27" ht="16" x14ac:dyDescent="0.2">
      <c r="A295" t="s">
        <v>580</v>
      </c>
      <c r="B295" s="1">
        <v>1</v>
      </c>
      <c r="D295" s="1" t="s">
        <v>581</v>
      </c>
      <c r="E295" s="1" t="s">
        <v>431</v>
      </c>
      <c r="F295" s="14">
        <v>1416081</v>
      </c>
      <c r="G295" s="1" t="s">
        <v>17</v>
      </c>
      <c r="H295" s="1" t="s">
        <v>55</v>
      </c>
      <c r="I295" s="1" t="s">
        <v>124</v>
      </c>
      <c r="J295" s="17">
        <v>44291</v>
      </c>
      <c r="K295" s="907">
        <f ca="1">YEARFRAC(J295,TODAY())</f>
        <v>0.89722222222222225</v>
      </c>
      <c r="L295" s="14">
        <f ca="1">_xlfn.DAYS(TODAY(),J295)</f>
        <v>329</v>
      </c>
      <c r="M295" s="14">
        <f ca="1">L295/30</f>
        <v>10.966666666666667</v>
      </c>
      <c r="N295" s="13">
        <v>44655</v>
      </c>
      <c r="O295" s="168">
        <f t="shared" ref="O295:O304" si="34">_xlfn.DAYS(N295,J295)/30</f>
        <v>12.133333333333333</v>
      </c>
      <c r="P295" s="647" t="s">
        <v>14</v>
      </c>
      <c r="Q295" s="1">
        <v>194</v>
      </c>
      <c r="W295" s="1">
        <v>23</v>
      </c>
      <c r="X295" s="1">
        <v>24</v>
      </c>
      <c r="Y295" s="1">
        <v>26</v>
      </c>
      <c r="Z295" s="1">
        <v>25</v>
      </c>
      <c r="AA295" s="1">
        <v>25</v>
      </c>
    </row>
    <row r="296" spans="1:27" ht="16" x14ac:dyDescent="0.2">
      <c r="A296" t="s">
        <v>580</v>
      </c>
      <c r="B296" s="1">
        <v>2</v>
      </c>
      <c r="D296" s="1" t="s">
        <v>582</v>
      </c>
      <c r="E296" s="1" t="s">
        <v>431</v>
      </c>
      <c r="F296" s="14">
        <v>1416081</v>
      </c>
      <c r="G296" s="1" t="s">
        <v>17</v>
      </c>
      <c r="H296" s="1" t="s">
        <v>55</v>
      </c>
      <c r="I296" s="1" t="s">
        <v>121</v>
      </c>
      <c r="J296" s="17">
        <v>44291</v>
      </c>
      <c r="K296" s="907">
        <f ca="1">YEARFRAC(J296,TODAY())</f>
        <v>0.89722222222222225</v>
      </c>
      <c r="L296" s="14">
        <f ca="1">_xlfn.DAYS(TODAY(),J296)</f>
        <v>329</v>
      </c>
      <c r="M296" s="14">
        <f ca="1">L296/30</f>
        <v>10.966666666666667</v>
      </c>
      <c r="N296" s="13">
        <v>44655</v>
      </c>
      <c r="O296" s="168">
        <f t="shared" si="34"/>
        <v>12.133333333333333</v>
      </c>
      <c r="P296" s="647" t="s">
        <v>14</v>
      </c>
      <c r="Q296" s="1">
        <v>170</v>
      </c>
      <c r="W296" s="1">
        <v>25</v>
      </c>
      <c r="X296" s="1">
        <v>28</v>
      </c>
      <c r="Y296" s="1">
        <v>31</v>
      </c>
      <c r="Z296" s="1">
        <v>33</v>
      </c>
      <c r="AA296" s="1">
        <v>33</v>
      </c>
    </row>
    <row r="297" spans="1:27" ht="16" x14ac:dyDescent="0.2">
      <c r="A297" t="s">
        <v>580</v>
      </c>
      <c r="B297" s="1">
        <v>3</v>
      </c>
      <c r="D297" s="1" t="s">
        <v>583</v>
      </c>
      <c r="E297" s="1" t="s">
        <v>431</v>
      </c>
      <c r="F297" s="14">
        <v>1416081</v>
      </c>
      <c r="G297" s="1" t="s">
        <v>17</v>
      </c>
      <c r="H297" s="1" t="s">
        <v>55</v>
      </c>
      <c r="I297" s="1" t="s">
        <v>111</v>
      </c>
      <c r="J297" s="17">
        <v>44291</v>
      </c>
      <c r="K297" s="907">
        <f ca="1">YEARFRAC(J297,TODAY())</f>
        <v>0.89722222222222225</v>
      </c>
      <c r="L297" s="14">
        <f ca="1">_xlfn.DAYS(TODAY(),J297)</f>
        <v>329</v>
      </c>
      <c r="M297" s="14">
        <f ca="1">L297/30</f>
        <v>10.966666666666667</v>
      </c>
      <c r="N297" s="13">
        <v>44655</v>
      </c>
      <c r="O297" s="168">
        <f t="shared" si="34"/>
        <v>12.133333333333333</v>
      </c>
      <c r="P297" s="647" t="s">
        <v>14</v>
      </c>
      <c r="Q297" s="1">
        <v>178</v>
      </c>
      <c r="W297" s="1">
        <v>26</v>
      </c>
      <c r="X297" s="1">
        <v>29</v>
      </c>
      <c r="Y297" s="1">
        <v>30</v>
      </c>
      <c r="Z297" s="1">
        <v>32</v>
      </c>
      <c r="AA297" s="1">
        <v>31</v>
      </c>
    </row>
    <row r="298" spans="1:27" ht="16" x14ac:dyDescent="0.2">
      <c r="A298" t="s">
        <v>580</v>
      </c>
      <c r="B298" s="1">
        <v>4</v>
      </c>
      <c r="D298" s="1" t="s">
        <v>584</v>
      </c>
      <c r="E298" s="1" t="s">
        <v>431</v>
      </c>
      <c r="F298" s="14">
        <v>1416081</v>
      </c>
      <c r="G298" s="1" t="s">
        <v>17</v>
      </c>
      <c r="H298" s="1" t="s">
        <v>55</v>
      </c>
      <c r="I298" s="1" t="s">
        <v>118</v>
      </c>
      <c r="J298" s="17">
        <v>44291</v>
      </c>
      <c r="K298" s="907">
        <f ca="1">YEARFRAC(J298,TODAY())</f>
        <v>0.89722222222222225</v>
      </c>
      <c r="L298" s="14">
        <f ca="1">_xlfn.DAYS(TODAY(),J298)</f>
        <v>329</v>
      </c>
      <c r="M298" s="14">
        <f ca="1">L298/30</f>
        <v>10.966666666666667</v>
      </c>
      <c r="N298" s="13">
        <v>44655</v>
      </c>
      <c r="O298" s="168">
        <f t="shared" si="34"/>
        <v>12.133333333333333</v>
      </c>
      <c r="P298" s="313" t="s">
        <v>14</v>
      </c>
      <c r="Q298" s="1">
        <v>232</v>
      </c>
      <c r="W298" s="168">
        <v>25</v>
      </c>
      <c r="X298" s="1">
        <v>30</v>
      </c>
      <c r="Y298" s="1">
        <v>30</v>
      </c>
      <c r="Z298" s="1">
        <v>33</v>
      </c>
      <c r="AA298" s="1">
        <v>35</v>
      </c>
    </row>
    <row r="299" spans="1:27" ht="16" x14ac:dyDescent="0.2">
      <c r="A299" t="s">
        <v>580</v>
      </c>
      <c r="B299" s="1">
        <v>5</v>
      </c>
      <c r="D299" s="1" t="s">
        <v>585</v>
      </c>
      <c r="E299" s="1" t="s">
        <v>431</v>
      </c>
      <c r="F299" s="14">
        <v>1416081</v>
      </c>
      <c r="G299" s="817" t="s">
        <v>17</v>
      </c>
      <c r="H299" s="1" t="s">
        <v>55</v>
      </c>
      <c r="I299" s="817" t="s">
        <v>115</v>
      </c>
      <c r="J299" s="993">
        <v>44367</v>
      </c>
      <c r="K299" s="909">
        <f t="shared" ref="K299" ca="1" si="35">YEARFRAC(J299,TODAY())</f>
        <v>0.68888888888888888</v>
      </c>
      <c r="L299" s="908">
        <f t="shared" ref="L299" ca="1" si="36">_xlfn.DAYS(TODAY(),J299)</f>
        <v>253</v>
      </c>
      <c r="M299" s="908">
        <f t="shared" ref="M299" ca="1" si="37">L299/30</f>
        <v>8.4333333333333336</v>
      </c>
      <c r="N299" s="13">
        <v>44655</v>
      </c>
      <c r="O299" s="168">
        <f t="shared" si="34"/>
        <v>9.6</v>
      </c>
      <c r="P299" s="913" t="s">
        <v>14</v>
      </c>
      <c r="Q299" s="817">
        <v>218</v>
      </c>
      <c r="W299" s="817">
        <v>25</v>
      </c>
      <c r="X299" s="817">
        <v>26</v>
      </c>
      <c r="Y299" s="817">
        <v>27</v>
      </c>
      <c r="Z299" s="817">
        <v>30</v>
      </c>
      <c r="AA299" s="817">
        <v>31</v>
      </c>
    </row>
    <row r="300" spans="1:27" ht="16" x14ac:dyDescent="0.2">
      <c r="A300" t="s">
        <v>580</v>
      </c>
      <c r="B300" s="1">
        <v>6</v>
      </c>
      <c r="D300" s="1" t="s">
        <v>586</v>
      </c>
      <c r="E300" s="1" t="s">
        <v>437</v>
      </c>
      <c r="F300" s="14">
        <v>1416082</v>
      </c>
      <c r="G300" s="14" t="s">
        <v>15</v>
      </c>
      <c r="H300" s="1" t="s">
        <v>55</v>
      </c>
      <c r="I300" s="1" t="s">
        <v>208</v>
      </c>
      <c r="J300" s="17">
        <v>44291</v>
      </c>
      <c r="K300" s="907">
        <f ca="1">YEARFRAC(J300,TODAY())</f>
        <v>0.89722222222222225</v>
      </c>
      <c r="L300" s="14">
        <f ca="1">_xlfn.DAYS(TODAY(),J300)</f>
        <v>329</v>
      </c>
      <c r="M300" s="14">
        <f ca="1">L300/30</f>
        <v>10.966666666666667</v>
      </c>
      <c r="N300" s="13">
        <v>44655</v>
      </c>
      <c r="O300" s="168">
        <f t="shared" si="34"/>
        <v>12.133333333333333</v>
      </c>
      <c r="P300" s="647" t="s">
        <v>14</v>
      </c>
      <c r="Q300" s="1">
        <v>205</v>
      </c>
      <c r="W300" s="1">
        <v>30</v>
      </c>
      <c r="X300" s="1">
        <v>33</v>
      </c>
      <c r="Y300" s="1">
        <v>34</v>
      </c>
      <c r="Z300" s="1">
        <v>34</v>
      </c>
      <c r="AA300" s="1">
        <v>36</v>
      </c>
    </row>
    <row r="301" spans="1:27" ht="16" x14ac:dyDescent="0.2">
      <c r="A301" t="s">
        <v>580</v>
      </c>
      <c r="B301" s="1">
        <v>7</v>
      </c>
      <c r="D301" s="1" t="s">
        <v>587</v>
      </c>
      <c r="E301" s="1" t="s">
        <v>437</v>
      </c>
      <c r="F301" s="14">
        <v>1416082</v>
      </c>
      <c r="G301" s="14" t="s">
        <v>15</v>
      </c>
      <c r="H301" s="1" t="s">
        <v>55</v>
      </c>
      <c r="I301" s="1" t="s">
        <v>121</v>
      </c>
      <c r="J301" s="17">
        <v>44291</v>
      </c>
      <c r="K301" s="907">
        <f ca="1">YEARFRAC(J301,TODAY())</f>
        <v>0.89722222222222225</v>
      </c>
      <c r="L301" s="14">
        <f ca="1">_xlfn.DAYS(TODAY(),J301)</f>
        <v>329</v>
      </c>
      <c r="M301" s="14">
        <f ca="1">L301/30</f>
        <v>10.966666666666667</v>
      </c>
      <c r="N301" s="13">
        <v>44655</v>
      </c>
      <c r="O301" s="168">
        <f t="shared" si="34"/>
        <v>12.133333333333333</v>
      </c>
      <c r="P301" s="647" t="s">
        <v>14</v>
      </c>
      <c r="Q301" s="1">
        <v>184</v>
      </c>
      <c r="W301" s="1">
        <v>29</v>
      </c>
      <c r="X301" s="1">
        <v>33</v>
      </c>
      <c r="Y301" s="1">
        <v>36</v>
      </c>
      <c r="Z301" s="1">
        <v>37</v>
      </c>
      <c r="AA301" s="1">
        <v>38</v>
      </c>
    </row>
    <row r="302" spans="1:27" ht="16" x14ac:dyDescent="0.2">
      <c r="A302" t="s">
        <v>580</v>
      </c>
      <c r="B302" s="1">
        <v>8</v>
      </c>
      <c r="D302" s="1" t="s">
        <v>588</v>
      </c>
      <c r="E302" s="1" t="s">
        <v>437</v>
      </c>
      <c r="F302" s="14">
        <v>1416082</v>
      </c>
      <c r="G302" s="14" t="s">
        <v>15</v>
      </c>
      <c r="H302" s="1" t="s">
        <v>55</v>
      </c>
      <c r="I302" s="1" t="s">
        <v>111</v>
      </c>
      <c r="J302" s="17">
        <v>44303</v>
      </c>
      <c r="K302" s="907">
        <f ca="1">YEARFRAC(J302,TODAY())</f>
        <v>0.86388888888888893</v>
      </c>
      <c r="L302" s="14">
        <f ca="1">_xlfn.DAYS(TODAY(),J302)</f>
        <v>317</v>
      </c>
      <c r="M302" s="14">
        <f ca="1">L302/30</f>
        <v>10.566666666666666</v>
      </c>
      <c r="N302" s="13">
        <v>44655</v>
      </c>
      <c r="O302" s="168">
        <f t="shared" si="34"/>
        <v>11.733333333333333</v>
      </c>
      <c r="P302" s="647" t="s">
        <v>14</v>
      </c>
      <c r="Q302" s="1">
        <v>199</v>
      </c>
      <c r="W302" s="1">
        <v>29</v>
      </c>
      <c r="X302" s="1">
        <v>30</v>
      </c>
      <c r="Y302" s="1">
        <v>30</v>
      </c>
      <c r="Z302" s="1">
        <v>32</v>
      </c>
      <c r="AA302" s="1">
        <v>34</v>
      </c>
    </row>
    <row r="303" spans="1:27" ht="16" x14ac:dyDescent="0.2">
      <c r="A303" t="s">
        <v>580</v>
      </c>
      <c r="B303" s="1">
        <v>9</v>
      </c>
      <c r="D303" s="1" t="s">
        <v>589</v>
      </c>
      <c r="E303" s="1" t="s">
        <v>437</v>
      </c>
      <c r="F303" s="14">
        <v>1416082</v>
      </c>
      <c r="G303" s="14" t="s">
        <v>15</v>
      </c>
      <c r="H303" s="1" t="s">
        <v>55</v>
      </c>
      <c r="I303" s="1" t="s">
        <v>118</v>
      </c>
      <c r="J303" s="17">
        <v>44303</v>
      </c>
      <c r="K303" s="907">
        <f ca="1">YEARFRAC(J303,TODAY())</f>
        <v>0.86388888888888893</v>
      </c>
      <c r="L303" s="14">
        <f ca="1">_xlfn.DAYS(TODAY(),J303)</f>
        <v>317</v>
      </c>
      <c r="M303" s="14">
        <f ca="1">L303/30</f>
        <v>10.566666666666666</v>
      </c>
      <c r="N303" s="13">
        <v>44655</v>
      </c>
      <c r="O303" s="168">
        <f t="shared" si="34"/>
        <v>11.733333333333333</v>
      </c>
      <c r="P303" s="647" t="s">
        <v>14</v>
      </c>
      <c r="Q303" s="1">
        <v>167</v>
      </c>
      <c r="W303" s="1">
        <v>30</v>
      </c>
      <c r="X303" s="1">
        <v>31</v>
      </c>
      <c r="Y303" s="1">
        <v>32</v>
      </c>
      <c r="Z303" s="1">
        <v>32</v>
      </c>
      <c r="AA303" s="1">
        <v>32</v>
      </c>
    </row>
    <row r="304" spans="1:27" ht="16" x14ac:dyDescent="0.2">
      <c r="A304" t="s">
        <v>580</v>
      </c>
      <c r="B304" s="1">
        <v>10</v>
      </c>
      <c r="D304" s="1" t="s">
        <v>590</v>
      </c>
      <c r="E304" s="1" t="s">
        <v>437</v>
      </c>
      <c r="F304" s="908">
        <v>1416082</v>
      </c>
      <c r="G304" s="908" t="s">
        <v>15</v>
      </c>
      <c r="H304" s="817" t="s">
        <v>55</v>
      </c>
      <c r="I304" s="817" t="s">
        <v>124</v>
      </c>
      <c r="J304" s="993">
        <v>44303</v>
      </c>
      <c r="K304" s="909">
        <f ca="1">YEARFRAC(J304,TODAY())</f>
        <v>0.86388888888888893</v>
      </c>
      <c r="L304" s="908">
        <f ca="1">_xlfn.DAYS(TODAY(),J304)</f>
        <v>317</v>
      </c>
      <c r="M304" s="908">
        <f ca="1">L304/30</f>
        <v>10.566666666666666</v>
      </c>
      <c r="N304" s="1001">
        <v>44655</v>
      </c>
      <c r="O304" s="309">
        <f t="shared" si="34"/>
        <v>11.733333333333333</v>
      </c>
      <c r="P304" s="913" t="s">
        <v>14</v>
      </c>
      <c r="Q304" s="817">
        <v>138</v>
      </c>
      <c r="W304" s="817">
        <v>32</v>
      </c>
      <c r="X304" s="817">
        <v>35</v>
      </c>
      <c r="Y304" s="817">
        <v>36</v>
      </c>
      <c r="Z304" s="817">
        <v>36</v>
      </c>
      <c r="AA304" s="817">
        <v>35</v>
      </c>
    </row>
    <row r="306" spans="1:23" ht="16" x14ac:dyDescent="0.2">
      <c r="A306" t="s">
        <v>49</v>
      </c>
      <c r="B306" s="1">
        <v>1</v>
      </c>
      <c r="C306" s="1"/>
      <c r="D306" s="1" t="s">
        <v>591</v>
      </c>
      <c r="E306" s="1" t="s">
        <v>431</v>
      </c>
      <c r="F306" s="482">
        <v>1362667</v>
      </c>
      <c r="G306" s="482" t="s">
        <v>15</v>
      </c>
      <c r="H306" s="482" t="s">
        <v>592</v>
      </c>
      <c r="I306" s="482"/>
      <c r="J306" s="1270">
        <v>44144</v>
      </c>
      <c r="K306" s="1271">
        <f t="shared" ref="K306:K315" ca="1" si="38">YEARFRAC(J306,TODAY())</f>
        <v>1.3027777777777778</v>
      </c>
      <c r="L306" s="482">
        <f t="shared" ref="L306:L315" ca="1" si="39">_xlfn.DAYS(TODAY(),J306)</f>
        <v>476</v>
      </c>
      <c r="M306" s="482">
        <f t="shared" ref="M306:M311" ca="1" si="40">L306/30</f>
        <v>15.866666666666667</v>
      </c>
      <c r="N306" s="13">
        <v>44690</v>
      </c>
      <c r="O306" s="168">
        <f t="shared" ref="O306:O315" si="41">_xlfn.DAYS(N306,J306)/30</f>
        <v>18.2</v>
      </c>
      <c r="P306" s="1213" t="s">
        <v>540</v>
      </c>
      <c r="Q306" s="1">
        <v>170</v>
      </c>
      <c r="W306" s="1">
        <v>30</v>
      </c>
    </row>
    <row r="307" spans="1:23" ht="16" x14ac:dyDescent="0.2">
      <c r="A307" t="s">
        <v>49</v>
      </c>
      <c r="B307" s="1">
        <v>2</v>
      </c>
      <c r="C307" s="1"/>
      <c r="D307" s="1" t="s">
        <v>593</v>
      </c>
      <c r="E307" s="1" t="s">
        <v>431</v>
      </c>
      <c r="F307" s="908">
        <v>1362667</v>
      </c>
      <c r="G307" s="908" t="s">
        <v>17</v>
      </c>
      <c r="H307" s="908" t="s">
        <v>592</v>
      </c>
      <c r="I307" s="908"/>
      <c r="J307" s="993">
        <v>44144</v>
      </c>
      <c r="K307" s="909">
        <f t="shared" ca="1" si="38"/>
        <v>1.3027777777777778</v>
      </c>
      <c r="L307" s="908">
        <f t="shared" ca="1" si="39"/>
        <v>476</v>
      </c>
      <c r="M307" s="908">
        <f t="shared" ca="1" si="40"/>
        <v>15.866666666666667</v>
      </c>
      <c r="N307" s="1001">
        <v>44690</v>
      </c>
      <c r="O307" s="309">
        <f t="shared" si="41"/>
        <v>18.2</v>
      </c>
      <c r="P307" s="1232" t="s">
        <v>540</v>
      </c>
      <c r="Q307" s="817">
        <v>186</v>
      </c>
      <c r="W307" s="817">
        <v>31</v>
      </c>
    </row>
    <row r="308" spans="1:23" ht="16" x14ac:dyDescent="0.2">
      <c r="A308" t="s">
        <v>49</v>
      </c>
      <c r="B308" s="1">
        <v>3</v>
      </c>
      <c r="C308" s="1"/>
      <c r="D308" s="1" t="s">
        <v>594</v>
      </c>
      <c r="E308" s="1" t="s">
        <v>437</v>
      </c>
      <c r="F308" s="14">
        <v>1362668</v>
      </c>
      <c r="G308" s="14" t="s">
        <v>15</v>
      </c>
      <c r="H308" s="14" t="s">
        <v>592</v>
      </c>
      <c r="I308" s="14"/>
      <c r="J308" s="17">
        <v>44144</v>
      </c>
      <c r="K308" s="907">
        <f t="shared" ca="1" si="38"/>
        <v>1.3027777777777778</v>
      </c>
      <c r="L308" s="14">
        <f t="shared" ca="1" si="39"/>
        <v>476</v>
      </c>
      <c r="M308" s="14">
        <f t="shared" ca="1" si="40"/>
        <v>15.866666666666667</v>
      </c>
      <c r="N308" s="13">
        <v>44690</v>
      </c>
      <c r="O308" s="168">
        <f t="shared" si="41"/>
        <v>18.2</v>
      </c>
      <c r="P308" s="1213" t="s">
        <v>540</v>
      </c>
      <c r="Q308" s="1">
        <v>178</v>
      </c>
      <c r="W308" s="1">
        <v>30</v>
      </c>
    </row>
    <row r="309" spans="1:23" ht="16" x14ac:dyDescent="0.2">
      <c r="A309" t="s">
        <v>49</v>
      </c>
      <c r="B309" s="1">
        <v>4</v>
      </c>
      <c r="C309" s="1"/>
      <c r="D309" s="1" t="s">
        <v>595</v>
      </c>
      <c r="E309" s="1" t="s">
        <v>437</v>
      </c>
      <c r="F309" s="908">
        <v>1362668</v>
      </c>
      <c r="G309" s="908" t="s">
        <v>17</v>
      </c>
      <c r="H309" s="908" t="s">
        <v>592</v>
      </c>
      <c r="I309" s="908"/>
      <c r="J309" s="993">
        <v>44144</v>
      </c>
      <c r="K309" s="909">
        <f t="shared" ca="1" si="38"/>
        <v>1.3027777777777778</v>
      </c>
      <c r="L309" s="908">
        <f t="shared" ca="1" si="39"/>
        <v>476</v>
      </c>
      <c r="M309" s="908">
        <f t="shared" ca="1" si="40"/>
        <v>15.866666666666667</v>
      </c>
      <c r="N309" s="1001">
        <v>44690</v>
      </c>
      <c r="O309" s="309">
        <f t="shared" si="41"/>
        <v>18.2</v>
      </c>
      <c r="P309" s="1232" t="s">
        <v>540</v>
      </c>
      <c r="Q309" s="817">
        <v>187</v>
      </c>
      <c r="W309" s="817">
        <v>29</v>
      </c>
    </row>
    <row r="310" spans="1:23" ht="16" x14ac:dyDescent="0.2">
      <c r="A310" t="s">
        <v>49</v>
      </c>
      <c r="B310" s="1">
        <v>5</v>
      </c>
      <c r="C310" s="1"/>
      <c r="D310" s="1" t="s">
        <v>596</v>
      </c>
      <c r="E310" s="1" t="s">
        <v>478</v>
      </c>
      <c r="F310" s="14">
        <v>1378929</v>
      </c>
      <c r="G310" s="14" t="s">
        <v>15</v>
      </c>
      <c r="H310" s="14" t="s">
        <v>592</v>
      </c>
      <c r="I310" s="14"/>
      <c r="J310" s="17">
        <v>44144</v>
      </c>
      <c r="K310" s="907">
        <f t="shared" ca="1" si="38"/>
        <v>1.3027777777777778</v>
      </c>
      <c r="L310" s="14">
        <f t="shared" ca="1" si="39"/>
        <v>476</v>
      </c>
      <c r="M310" s="14">
        <f t="shared" ca="1" si="40"/>
        <v>15.866666666666667</v>
      </c>
      <c r="N310" s="13">
        <v>44690</v>
      </c>
      <c r="O310" s="168">
        <f t="shared" si="41"/>
        <v>18.2</v>
      </c>
      <c r="P310" s="1213" t="s">
        <v>540</v>
      </c>
      <c r="Q310" s="1">
        <v>179</v>
      </c>
      <c r="W310" s="1">
        <v>32</v>
      </c>
    </row>
    <row r="311" spans="1:23" ht="16" x14ac:dyDescent="0.2">
      <c r="A311" t="s">
        <v>49</v>
      </c>
      <c r="B311" s="1">
        <v>6</v>
      </c>
      <c r="C311" s="1"/>
      <c r="D311" s="1" t="s">
        <v>597</v>
      </c>
      <c r="E311" s="1" t="s">
        <v>478</v>
      </c>
      <c r="F311" s="908">
        <v>1378929</v>
      </c>
      <c r="G311" s="908" t="s">
        <v>17</v>
      </c>
      <c r="H311" s="908" t="s">
        <v>592</v>
      </c>
      <c r="I311" s="908"/>
      <c r="J311" s="993">
        <v>44144</v>
      </c>
      <c r="K311" s="909">
        <f t="shared" ca="1" si="38"/>
        <v>1.3027777777777778</v>
      </c>
      <c r="L311" s="908">
        <f t="shared" ca="1" si="39"/>
        <v>476</v>
      </c>
      <c r="M311" s="908">
        <f t="shared" ca="1" si="40"/>
        <v>15.866666666666667</v>
      </c>
      <c r="N311" s="1001">
        <v>44690</v>
      </c>
      <c r="O311" s="309">
        <f t="shared" si="41"/>
        <v>18.2</v>
      </c>
      <c r="P311" s="1232" t="s">
        <v>540</v>
      </c>
      <c r="Q311" s="817">
        <v>147</v>
      </c>
      <c r="W311" s="817">
        <v>26</v>
      </c>
    </row>
    <row r="312" spans="1:23" ht="16" x14ac:dyDescent="0.2">
      <c r="A312" t="s">
        <v>49</v>
      </c>
      <c r="B312" s="1">
        <v>7</v>
      </c>
      <c r="C312" s="1"/>
      <c r="D312" s="1" t="s">
        <v>598</v>
      </c>
      <c r="E312" s="1" t="s">
        <v>483</v>
      </c>
      <c r="F312" s="14">
        <v>1362672</v>
      </c>
      <c r="G312" s="14" t="s">
        <v>15</v>
      </c>
      <c r="H312" s="1" t="s">
        <v>599</v>
      </c>
      <c r="I312" s="14" t="s">
        <v>118</v>
      </c>
      <c r="J312" s="17">
        <v>44107</v>
      </c>
      <c r="K312" s="907">
        <f t="shared" ca="1" si="38"/>
        <v>1.4027777777777777</v>
      </c>
      <c r="L312" s="14">
        <f t="shared" ca="1" si="39"/>
        <v>513</v>
      </c>
      <c r="M312" s="14">
        <f t="shared" ref="M312:M315" ca="1" si="42">(L312/30)</f>
        <v>17.100000000000001</v>
      </c>
      <c r="N312" s="13">
        <v>44690</v>
      </c>
      <c r="O312" s="168">
        <f t="shared" si="41"/>
        <v>19.433333333333334</v>
      </c>
      <c r="P312" s="1213" t="s">
        <v>540</v>
      </c>
      <c r="Q312" s="1">
        <v>163</v>
      </c>
      <c r="W312" s="1">
        <v>40</v>
      </c>
    </row>
    <row r="313" spans="1:23" ht="16" x14ac:dyDescent="0.2">
      <c r="A313" t="s">
        <v>49</v>
      </c>
      <c r="B313" s="1">
        <v>8</v>
      </c>
      <c r="C313" s="1"/>
      <c r="D313" s="1" t="s">
        <v>600</v>
      </c>
      <c r="E313" s="1" t="s">
        <v>483</v>
      </c>
      <c r="F313" s="908">
        <v>1362672</v>
      </c>
      <c r="G313" s="908" t="s">
        <v>17</v>
      </c>
      <c r="H313" s="817" t="s">
        <v>599</v>
      </c>
      <c r="I313" s="908"/>
      <c r="J313" s="993">
        <v>44140</v>
      </c>
      <c r="K313" s="909">
        <f ca="1">YEARFRAC(J313,TODAY())</f>
        <v>1.3138888888888889</v>
      </c>
      <c r="L313" s="908">
        <f ca="1">_xlfn.DAYS(TODAY(),J313)</f>
        <v>480</v>
      </c>
      <c r="M313" s="908">
        <f ca="1">(L313/30)</f>
        <v>16</v>
      </c>
      <c r="N313" s="1001">
        <v>44690</v>
      </c>
      <c r="O313" s="309">
        <f t="shared" si="41"/>
        <v>18.333333333333332</v>
      </c>
      <c r="P313" s="1232" t="s">
        <v>540</v>
      </c>
      <c r="Q313" s="817">
        <v>172</v>
      </c>
      <c r="W313" s="817">
        <v>27</v>
      </c>
    </row>
    <row r="314" spans="1:23" ht="16" x14ac:dyDescent="0.2">
      <c r="A314" t="s">
        <v>49</v>
      </c>
      <c r="B314" s="1">
        <v>9</v>
      </c>
      <c r="C314" s="1"/>
      <c r="D314" s="1" t="s">
        <v>601</v>
      </c>
      <c r="E314" s="1" t="s">
        <v>510</v>
      </c>
      <c r="F314" s="14">
        <v>1441990</v>
      </c>
      <c r="G314" s="14" t="s">
        <v>15</v>
      </c>
      <c r="H314" s="1" t="s">
        <v>599</v>
      </c>
      <c r="I314" s="14"/>
      <c r="J314" s="17">
        <v>44107</v>
      </c>
      <c r="K314" s="907">
        <f ca="1">YEARFRAC(J314,TODAY())</f>
        <v>1.4027777777777777</v>
      </c>
      <c r="L314" s="14">
        <f ca="1">_xlfn.DAYS(TODAY(),J314)</f>
        <v>513</v>
      </c>
      <c r="M314" s="14">
        <f ca="1">(L314/30)</f>
        <v>17.100000000000001</v>
      </c>
      <c r="N314" s="13">
        <v>44690</v>
      </c>
      <c r="O314" s="168">
        <f t="shared" si="41"/>
        <v>19.433333333333334</v>
      </c>
      <c r="P314" s="1213" t="s">
        <v>540</v>
      </c>
      <c r="Q314" s="1">
        <v>175</v>
      </c>
      <c r="W314" s="1">
        <v>34</v>
      </c>
    </row>
    <row r="315" spans="1:23" ht="16" x14ac:dyDescent="0.2">
      <c r="A315" t="s">
        <v>49</v>
      </c>
      <c r="B315" s="1">
        <v>10</v>
      </c>
      <c r="C315" s="1"/>
      <c r="D315" s="1" t="s">
        <v>602</v>
      </c>
      <c r="E315" s="1" t="s">
        <v>510</v>
      </c>
      <c r="F315" s="14">
        <v>1441990</v>
      </c>
      <c r="G315" s="14" t="s">
        <v>17</v>
      </c>
      <c r="H315" s="1" t="s">
        <v>599</v>
      </c>
      <c r="I315" s="14"/>
      <c r="J315" s="17">
        <v>44140</v>
      </c>
      <c r="K315" s="907">
        <f t="shared" ca="1" si="38"/>
        <v>1.3138888888888889</v>
      </c>
      <c r="L315" s="14">
        <f t="shared" ca="1" si="39"/>
        <v>480</v>
      </c>
      <c r="M315" s="14">
        <f t="shared" ca="1" si="42"/>
        <v>16</v>
      </c>
      <c r="N315" s="13">
        <v>44690</v>
      </c>
      <c r="O315" s="168">
        <f t="shared" si="41"/>
        <v>18.333333333333332</v>
      </c>
      <c r="P315" s="1213" t="s">
        <v>540</v>
      </c>
      <c r="Q315" s="1">
        <v>158</v>
      </c>
      <c r="W315" s="1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T29"/>
  <sheetViews>
    <sheetView topLeftCell="D1" workbookViewId="0">
      <selection activeCell="M32" sqref="M32"/>
    </sheetView>
  </sheetViews>
  <sheetFormatPr baseColWidth="10" defaultColWidth="8.83203125" defaultRowHeight="15" x14ac:dyDescent="0.2"/>
  <cols>
    <col min="1" max="1" width="19.6640625" customWidth="1"/>
    <col min="3" max="3" width="10.33203125" customWidth="1"/>
    <col min="4" max="4" width="21.33203125" customWidth="1"/>
    <col min="5" max="5" width="15.83203125" customWidth="1"/>
    <col min="6" max="6" width="17.1640625" customWidth="1"/>
    <col min="7" max="7" width="10.33203125" customWidth="1"/>
    <col min="9" max="9" width="12" customWidth="1"/>
    <col min="10" max="10" width="13.5" customWidth="1"/>
    <col min="11" max="11" width="10.83203125" customWidth="1"/>
    <col min="12" max="12" width="13.5" customWidth="1"/>
    <col min="13" max="13" width="19.33203125" customWidth="1"/>
    <col min="14" max="14" width="19.6640625" customWidth="1"/>
    <col min="15" max="17" width="20.1640625" customWidth="1"/>
    <col min="18" max="18" width="22.6640625" customWidth="1"/>
    <col min="19" max="19" width="16" customWidth="1"/>
    <col min="20" max="20" width="21.6640625" customWidth="1"/>
    <col min="21" max="21" width="15.1640625" customWidth="1"/>
    <col min="22" max="22" width="20.33203125" customWidth="1"/>
    <col min="23" max="23" width="19.6640625" customWidth="1"/>
    <col min="24" max="24" width="18.83203125" customWidth="1"/>
    <col min="25" max="25" width="20.6640625" customWidth="1"/>
    <col min="26" max="26" width="14.83203125" customWidth="1"/>
    <col min="27" max="27" width="20.1640625" customWidth="1"/>
    <col min="28" max="28" width="17.5" customWidth="1"/>
    <col min="29" max="29" width="24.5" customWidth="1"/>
    <col min="30" max="30" width="17.33203125" customWidth="1"/>
    <col min="31" max="31" width="16.1640625" customWidth="1"/>
    <col min="32" max="32" width="17.83203125" customWidth="1"/>
    <col min="33" max="33" width="20.5" customWidth="1"/>
    <col min="34" max="34" width="18.5" customWidth="1"/>
    <col min="35" max="35" width="21.5" customWidth="1"/>
    <col min="36" max="36" width="19.1640625" customWidth="1"/>
    <col min="37" max="37" width="16.6640625" customWidth="1"/>
    <col min="38" max="38" width="18.33203125" customWidth="1"/>
    <col min="39" max="39" width="17.6640625" customWidth="1"/>
    <col min="40" max="40" width="17.5" customWidth="1"/>
    <col min="41" max="41" width="17" customWidth="1"/>
    <col min="42" max="42" width="17.83203125" customWidth="1"/>
    <col min="43" max="43" width="29.6640625" customWidth="1"/>
    <col min="44" max="44" width="18.33203125" customWidth="1"/>
    <col min="45" max="45" width="16.83203125" customWidth="1"/>
  </cols>
  <sheetData>
    <row r="1" spans="1:46" ht="16" x14ac:dyDescent="0.2">
      <c r="A1" s="919" t="s">
        <v>2080</v>
      </c>
      <c r="B1" s="168" t="s">
        <v>0</v>
      </c>
      <c r="C1" s="119" t="s">
        <v>1754</v>
      </c>
      <c r="D1" s="317" t="s">
        <v>61</v>
      </c>
      <c r="E1" s="168" t="s">
        <v>1569</v>
      </c>
      <c r="F1" s="168" t="s">
        <v>63</v>
      </c>
      <c r="G1" s="168" t="s">
        <v>64</v>
      </c>
      <c r="H1" s="168" t="s">
        <v>65</v>
      </c>
      <c r="I1" s="168" t="s">
        <v>66</v>
      </c>
      <c r="J1" s="168" t="s">
        <v>67</v>
      </c>
      <c r="K1" s="168" t="s">
        <v>2081</v>
      </c>
      <c r="L1" s="168" t="s">
        <v>2082</v>
      </c>
      <c r="M1" s="168" t="s">
        <v>1575</v>
      </c>
      <c r="N1" s="369" t="s">
        <v>2004</v>
      </c>
      <c r="O1" s="119" t="s">
        <v>2005</v>
      </c>
      <c r="P1" s="119" t="s">
        <v>2083</v>
      </c>
      <c r="Q1" s="119" t="s">
        <v>2084</v>
      </c>
      <c r="R1" s="145" t="s">
        <v>2085</v>
      </c>
      <c r="S1" s="318" t="s">
        <v>1923</v>
      </c>
      <c r="T1" s="145" t="s">
        <v>2086</v>
      </c>
      <c r="U1" s="318" t="s">
        <v>696</v>
      </c>
      <c r="V1" s="14" t="s">
        <v>1923</v>
      </c>
      <c r="W1" s="14" t="s">
        <v>1924</v>
      </c>
      <c r="X1" s="14" t="s">
        <v>1925</v>
      </c>
      <c r="Y1" s="14" t="s">
        <v>2087</v>
      </c>
      <c r="Z1" s="14" t="s">
        <v>1926</v>
      </c>
      <c r="AA1" s="14" t="s">
        <v>1927</v>
      </c>
      <c r="AB1" s="14" t="s">
        <v>1928</v>
      </c>
      <c r="AC1" s="14" t="s">
        <v>1929</v>
      </c>
      <c r="AD1" s="14" t="s">
        <v>1930</v>
      </c>
      <c r="AE1" s="14" t="s">
        <v>1931</v>
      </c>
      <c r="AF1" s="14" t="s">
        <v>1933</v>
      </c>
      <c r="AG1" s="14" t="s">
        <v>2010</v>
      </c>
      <c r="AH1" s="14" t="s">
        <v>2011</v>
      </c>
      <c r="AI1" s="14" t="s">
        <v>2012</v>
      </c>
      <c r="AJ1" s="14" t="s">
        <v>2013</v>
      </c>
      <c r="AK1" s="14" t="s">
        <v>2014</v>
      </c>
      <c r="AL1" s="14" t="s">
        <v>2015</v>
      </c>
      <c r="AM1" s="14" t="s">
        <v>2016</v>
      </c>
      <c r="AN1" s="14" t="s">
        <v>2088</v>
      </c>
      <c r="AO1" s="14" t="s">
        <v>2089</v>
      </c>
      <c r="AP1" s="14" t="s">
        <v>2090</v>
      </c>
      <c r="AQ1" s="533" t="s">
        <v>2091</v>
      </c>
      <c r="AR1" s="14" t="s">
        <v>2092</v>
      </c>
      <c r="AS1" t="s">
        <v>2093</v>
      </c>
      <c r="AT1" t="s">
        <v>2094</v>
      </c>
    </row>
    <row r="2" spans="1:46" ht="16" x14ac:dyDescent="0.2">
      <c r="A2" s="107" t="s">
        <v>2095</v>
      </c>
      <c r="B2" s="1">
        <v>1</v>
      </c>
      <c r="C2" s="119" t="s">
        <v>430</v>
      </c>
      <c r="D2" s="168" t="s">
        <v>431</v>
      </c>
      <c r="E2" s="105">
        <v>1343448</v>
      </c>
      <c r="F2" s="105" t="s">
        <v>17</v>
      </c>
      <c r="G2" s="105" t="s">
        <v>40</v>
      </c>
      <c r="H2" s="105" t="s">
        <v>121</v>
      </c>
      <c r="I2" s="414">
        <v>44063</v>
      </c>
      <c r="J2" s="105">
        <f ca="1">YEARFRAC(I2,TODAY())</f>
        <v>1.5222222222222221</v>
      </c>
      <c r="K2" s="105">
        <f t="shared" ref="K2:K9" ca="1" si="0">_xlfn.DAYS(TODAY(),I2)</f>
        <v>557</v>
      </c>
      <c r="L2" s="105">
        <f t="shared" ref="L2:L9" ca="1" si="1">K2/30</f>
        <v>18.566666666666666</v>
      </c>
      <c r="M2" s="603" t="s">
        <v>183</v>
      </c>
      <c r="N2" s="341">
        <v>44417</v>
      </c>
      <c r="O2" s="107">
        <f>_xlfn.DAYS(N2,I2)/30</f>
        <v>11.8</v>
      </c>
      <c r="P2" s="1072">
        <v>44510</v>
      </c>
      <c r="Q2" s="107">
        <f>_xlfn.DAYS(P2,I2)/30</f>
        <v>14.9</v>
      </c>
      <c r="R2" s="195">
        <v>175</v>
      </c>
      <c r="S2" s="195">
        <v>26</v>
      </c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195">
        <v>26</v>
      </c>
      <c r="AG2" s="195">
        <v>26</v>
      </c>
      <c r="AH2" s="195">
        <v>25</v>
      </c>
      <c r="AI2" s="195">
        <v>25</v>
      </c>
      <c r="AJ2" s="195">
        <v>26</v>
      </c>
      <c r="AK2" s="195">
        <v>25</v>
      </c>
      <c r="AL2" s="195">
        <v>26</v>
      </c>
      <c r="AM2" s="195">
        <v>25</v>
      </c>
      <c r="AN2" s="195">
        <v>26</v>
      </c>
      <c r="AO2" s="195">
        <v>26</v>
      </c>
      <c r="AP2" s="195">
        <v>27</v>
      </c>
      <c r="AQ2" s="195">
        <v>28</v>
      </c>
      <c r="AR2" s="195">
        <v>27</v>
      </c>
      <c r="AS2">
        <v>27</v>
      </c>
      <c r="AT2">
        <v>188</v>
      </c>
    </row>
    <row r="3" spans="1:46" ht="16" x14ac:dyDescent="0.2">
      <c r="A3" s="107" t="s">
        <v>2095</v>
      </c>
      <c r="B3" s="1">
        <v>2</v>
      </c>
      <c r="C3" s="119" t="s">
        <v>432</v>
      </c>
      <c r="D3" s="168" t="s">
        <v>431</v>
      </c>
      <c r="E3" s="105">
        <v>1343448</v>
      </c>
      <c r="F3" s="105" t="s">
        <v>17</v>
      </c>
      <c r="G3" s="105" t="s">
        <v>40</v>
      </c>
      <c r="H3" s="105" t="s">
        <v>433</v>
      </c>
      <c r="I3" s="414">
        <v>44067</v>
      </c>
      <c r="J3" s="105">
        <f t="shared" ref="J3:J9" ca="1" si="2">YEARFRAC(I3,TODAY())</f>
        <v>1.5111111111111111</v>
      </c>
      <c r="K3" s="105">
        <f t="shared" ca="1" si="0"/>
        <v>553</v>
      </c>
      <c r="L3" s="105">
        <f t="shared" ca="1" si="1"/>
        <v>18.433333333333334</v>
      </c>
      <c r="M3" s="603" t="s">
        <v>183</v>
      </c>
      <c r="N3" s="341">
        <v>44417</v>
      </c>
      <c r="O3" s="107">
        <f t="shared" ref="O3:O9" si="3">_xlfn.DAYS(N3,I3)/30</f>
        <v>11.666666666666666</v>
      </c>
      <c r="P3" s="1072">
        <v>44510</v>
      </c>
      <c r="Q3" s="107">
        <f t="shared" ref="Q3:Q9" si="4">_xlfn.DAYS(P3,I3)/30</f>
        <v>14.766666666666667</v>
      </c>
      <c r="R3" s="195">
        <v>178</v>
      </c>
      <c r="S3" s="195">
        <v>27</v>
      </c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195">
        <v>22</v>
      </c>
      <c r="AG3" s="195">
        <v>22</v>
      </c>
      <c r="AH3" s="195">
        <v>22</v>
      </c>
      <c r="AI3" s="195">
        <v>23</v>
      </c>
      <c r="AJ3" s="195">
        <v>22</v>
      </c>
      <c r="AK3" s="195">
        <v>22</v>
      </c>
      <c r="AL3" s="195">
        <v>22</v>
      </c>
      <c r="AM3" s="195">
        <v>22</v>
      </c>
      <c r="AN3" s="195">
        <v>23</v>
      </c>
      <c r="AO3" s="195">
        <v>22</v>
      </c>
      <c r="AP3" s="195">
        <v>23</v>
      </c>
      <c r="AQ3" s="195">
        <v>23</v>
      </c>
      <c r="AR3" s="195">
        <v>22</v>
      </c>
      <c r="AS3">
        <v>23</v>
      </c>
      <c r="AT3">
        <v>132</v>
      </c>
    </row>
    <row r="4" spans="1:46" ht="16" x14ac:dyDescent="0.2">
      <c r="A4" s="107" t="s">
        <v>2095</v>
      </c>
      <c r="B4" s="1">
        <v>3</v>
      </c>
      <c r="C4" s="119" t="s">
        <v>434</v>
      </c>
      <c r="D4" s="168" t="s">
        <v>431</v>
      </c>
      <c r="E4" s="105">
        <v>1343448</v>
      </c>
      <c r="F4" s="105" t="s">
        <v>17</v>
      </c>
      <c r="G4" s="105" t="s">
        <v>40</v>
      </c>
      <c r="H4" s="105" t="s">
        <v>115</v>
      </c>
      <c r="I4" s="414">
        <v>44067</v>
      </c>
      <c r="J4" s="105">
        <f t="shared" ca="1" si="2"/>
        <v>1.5111111111111111</v>
      </c>
      <c r="K4" s="105">
        <f t="shared" ca="1" si="0"/>
        <v>553</v>
      </c>
      <c r="L4" s="105">
        <f t="shared" ca="1" si="1"/>
        <v>18.433333333333334</v>
      </c>
      <c r="M4" s="603" t="s">
        <v>183</v>
      </c>
      <c r="N4" s="341">
        <v>44417</v>
      </c>
      <c r="O4" s="107">
        <f t="shared" si="3"/>
        <v>11.666666666666666</v>
      </c>
      <c r="P4" s="1072">
        <v>44510</v>
      </c>
      <c r="Q4" s="107">
        <f t="shared" si="4"/>
        <v>14.766666666666667</v>
      </c>
      <c r="R4" s="195">
        <v>182</v>
      </c>
      <c r="S4" s="195">
        <v>28</v>
      </c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195">
        <v>23</v>
      </c>
      <c r="AG4" s="195">
        <v>23</v>
      </c>
      <c r="AH4" s="195">
        <v>24</v>
      </c>
      <c r="AI4" s="195">
        <v>24</v>
      </c>
      <c r="AJ4" s="195">
        <v>23</v>
      </c>
      <c r="AK4" s="195">
        <v>23</v>
      </c>
      <c r="AL4" s="195">
        <v>23</v>
      </c>
      <c r="AM4" s="195">
        <v>23</v>
      </c>
      <c r="AN4" s="195">
        <v>24</v>
      </c>
      <c r="AO4" s="195">
        <v>24</v>
      </c>
      <c r="AP4" s="195">
        <v>24</v>
      </c>
      <c r="AQ4" s="195">
        <v>24</v>
      </c>
      <c r="AR4" s="195">
        <v>23</v>
      </c>
      <c r="AS4">
        <v>23</v>
      </c>
      <c r="AT4">
        <v>174</v>
      </c>
    </row>
    <row r="5" spans="1:46" ht="16" x14ac:dyDescent="0.2">
      <c r="A5" s="107" t="s">
        <v>2095</v>
      </c>
      <c r="B5" s="1">
        <v>4</v>
      </c>
      <c r="C5" s="119" t="s">
        <v>435</v>
      </c>
      <c r="D5" s="168" t="s">
        <v>431</v>
      </c>
      <c r="E5" s="105">
        <v>1343448</v>
      </c>
      <c r="F5" s="105" t="s">
        <v>17</v>
      </c>
      <c r="G5" s="105" t="s">
        <v>40</v>
      </c>
      <c r="H5" s="105" t="s">
        <v>208</v>
      </c>
      <c r="I5" s="414">
        <v>44077</v>
      </c>
      <c r="J5" s="105">
        <f t="shared" ca="1" si="2"/>
        <v>1.4861111111111112</v>
      </c>
      <c r="K5" s="105">
        <f t="shared" ca="1" si="0"/>
        <v>543</v>
      </c>
      <c r="L5" s="105">
        <f t="shared" ca="1" si="1"/>
        <v>18.100000000000001</v>
      </c>
      <c r="M5" s="603" t="s">
        <v>183</v>
      </c>
      <c r="N5" s="341">
        <v>44417</v>
      </c>
      <c r="O5" s="107">
        <f t="shared" si="3"/>
        <v>11.333333333333334</v>
      </c>
      <c r="P5" s="1072">
        <v>44510</v>
      </c>
      <c r="Q5" s="107">
        <f t="shared" si="4"/>
        <v>14.433333333333334</v>
      </c>
      <c r="R5" s="195">
        <v>226</v>
      </c>
      <c r="S5" s="195">
        <v>30</v>
      </c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529">
        <v>33</v>
      </c>
      <c r="AG5" s="529">
        <v>31</v>
      </c>
      <c r="AH5" s="195">
        <v>31</v>
      </c>
      <c r="AI5" s="195">
        <v>31</v>
      </c>
      <c r="AJ5" s="195">
        <v>31</v>
      </c>
      <c r="AK5" s="195">
        <v>32</v>
      </c>
      <c r="AL5" s="195">
        <v>32</v>
      </c>
      <c r="AM5" s="195">
        <v>32</v>
      </c>
      <c r="AN5" s="195">
        <v>32</v>
      </c>
      <c r="AO5" s="195">
        <v>34</v>
      </c>
      <c r="AP5" s="195">
        <v>35</v>
      </c>
      <c r="AQ5" s="195">
        <v>32</v>
      </c>
      <c r="AR5" s="195">
        <v>34</v>
      </c>
      <c r="AS5">
        <v>35</v>
      </c>
      <c r="AT5">
        <v>196</v>
      </c>
    </row>
    <row r="6" spans="1:46" ht="16" x14ac:dyDescent="0.2">
      <c r="A6" s="417" t="s">
        <v>2096</v>
      </c>
      <c r="B6" s="1">
        <v>5</v>
      </c>
      <c r="C6" s="119" t="s">
        <v>436</v>
      </c>
      <c r="D6" s="168" t="s">
        <v>437</v>
      </c>
      <c r="E6" s="535">
        <v>1343451</v>
      </c>
      <c r="F6" s="536" t="s">
        <v>15</v>
      </c>
      <c r="G6" s="536" t="s">
        <v>48</v>
      </c>
      <c r="H6" s="536" t="s">
        <v>124</v>
      </c>
      <c r="I6" s="537">
        <v>44059</v>
      </c>
      <c r="J6" s="536">
        <f t="shared" ca="1" si="2"/>
        <v>1.5333333333333334</v>
      </c>
      <c r="K6" s="536">
        <f t="shared" ca="1" si="0"/>
        <v>561</v>
      </c>
      <c r="L6" s="536">
        <f t="shared" ca="1" si="1"/>
        <v>18.7</v>
      </c>
      <c r="M6" s="604" t="s">
        <v>14</v>
      </c>
      <c r="N6" s="598">
        <v>44417</v>
      </c>
      <c r="O6" s="538">
        <f t="shared" si="3"/>
        <v>11.933333333333334</v>
      </c>
      <c r="P6" s="1072">
        <v>44510</v>
      </c>
      <c r="Q6" s="107">
        <f t="shared" si="4"/>
        <v>15.033333333333333</v>
      </c>
      <c r="R6" s="600">
        <v>189</v>
      </c>
      <c r="S6" s="600">
        <v>27</v>
      </c>
      <c r="T6" s="600"/>
      <c r="U6" s="600"/>
      <c r="V6" s="600">
        <v>27</v>
      </c>
      <c r="W6" s="600">
        <v>28</v>
      </c>
      <c r="X6" s="600">
        <v>28</v>
      </c>
      <c r="Y6" s="600">
        <v>29</v>
      </c>
      <c r="Z6" s="600">
        <v>29</v>
      </c>
      <c r="AA6" s="600">
        <v>30</v>
      </c>
      <c r="AB6" s="600">
        <v>30</v>
      </c>
      <c r="AC6" s="600">
        <v>30</v>
      </c>
      <c r="AD6" s="600">
        <v>30</v>
      </c>
      <c r="AE6" s="600">
        <v>31</v>
      </c>
      <c r="AF6" s="275">
        <v>41</v>
      </c>
      <c r="AG6" s="275">
        <v>40</v>
      </c>
      <c r="AH6" s="600">
        <v>39</v>
      </c>
      <c r="AI6" s="600">
        <v>41</v>
      </c>
      <c r="AJ6" s="600">
        <v>39</v>
      </c>
      <c r="AK6" s="600">
        <v>40</v>
      </c>
      <c r="AL6" s="600">
        <v>38</v>
      </c>
      <c r="AM6" s="600">
        <v>39</v>
      </c>
      <c r="AN6" s="600">
        <v>39</v>
      </c>
      <c r="AO6" s="600">
        <v>39</v>
      </c>
      <c r="AP6" s="600">
        <v>39</v>
      </c>
      <c r="AQ6" s="600">
        <v>39</v>
      </c>
      <c r="AR6" s="600">
        <v>40</v>
      </c>
      <c r="AS6">
        <v>38</v>
      </c>
      <c r="AT6">
        <v>191</v>
      </c>
    </row>
    <row r="7" spans="1:46" ht="16" x14ac:dyDescent="0.2">
      <c r="A7" s="417" t="s">
        <v>2096</v>
      </c>
      <c r="B7" s="1">
        <v>6</v>
      </c>
      <c r="C7" s="119" t="s">
        <v>438</v>
      </c>
      <c r="D7" s="168" t="s">
        <v>437</v>
      </c>
      <c r="E7" s="415">
        <v>1343451</v>
      </c>
      <c r="F7" s="336" t="s">
        <v>15</v>
      </c>
      <c r="G7" s="336" t="s">
        <v>48</v>
      </c>
      <c r="H7" s="336" t="s">
        <v>121</v>
      </c>
      <c r="I7" s="418">
        <v>44059</v>
      </c>
      <c r="J7" s="336">
        <f t="shared" ca="1" si="2"/>
        <v>1.5333333333333334</v>
      </c>
      <c r="K7" s="336">
        <f t="shared" ca="1" si="0"/>
        <v>561</v>
      </c>
      <c r="L7" s="336">
        <f t="shared" ca="1" si="1"/>
        <v>18.7</v>
      </c>
      <c r="M7" s="605" t="s">
        <v>14</v>
      </c>
      <c r="N7" s="345">
        <v>44417</v>
      </c>
      <c r="O7" s="417">
        <f>_xlfn.DAYS(N7,I7)/30</f>
        <v>11.933333333333334</v>
      </c>
      <c r="P7" s="1072">
        <v>44510</v>
      </c>
      <c r="Q7" s="107">
        <f t="shared" si="4"/>
        <v>15.033333333333333</v>
      </c>
      <c r="R7" s="275">
        <v>225</v>
      </c>
      <c r="S7" s="275">
        <v>28</v>
      </c>
      <c r="T7" s="275"/>
      <c r="U7" s="275"/>
      <c r="V7" s="275">
        <v>30</v>
      </c>
      <c r="W7" s="275">
        <v>31</v>
      </c>
      <c r="X7" s="275">
        <v>33</v>
      </c>
      <c r="Y7" s="275">
        <v>34</v>
      </c>
      <c r="Z7" s="275">
        <v>35</v>
      </c>
      <c r="AA7" s="275">
        <v>35</v>
      </c>
      <c r="AB7" s="275">
        <v>36</v>
      </c>
      <c r="AC7" s="275">
        <v>37</v>
      </c>
      <c r="AD7" s="275">
        <v>39</v>
      </c>
      <c r="AE7" s="275">
        <v>40</v>
      </c>
      <c r="AF7" s="275">
        <v>45</v>
      </c>
      <c r="AG7" s="275">
        <v>45</v>
      </c>
      <c r="AH7" s="275">
        <v>45</v>
      </c>
      <c r="AI7" s="275">
        <v>46</v>
      </c>
      <c r="AJ7" s="275">
        <v>46</v>
      </c>
      <c r="AK7" s="275">
        <v>49</v>
      </c>
      <c r="AL7" s="275">
        <v>51</v>
      </c>
      <c r="AM7" s="275">
        <v>53</v>
      </c>
      <c r="AN7" s="275">
        <v>54</v>
      </c>
      <c r="AO7" s="275">
        <v>51</v>
      </c>
      <c r="AP7" s="275">
        <v>48</v>
      </c>
      <c r="AQ7" s="275">
        <v>46</v>
      </c>
      <c r="AR7" s="275">
        <v>47</v>
      </c>
      <c r="AS7">
        <v>47</v>
      </c>
      <c r="AT7">
        <v>161</v>
      </c>
    </row>
    <row r="8" spans="1:46" ht="16" x14ac:dyDescent="0.2">
      <c r="A8" s="417" t="s">
        <v>2096</v>
      </c>
      <c r="B8" s="1">
        <v>7</v>
      </c>
      <c r="C8" s="119" t="s">
        <v>439</v>
      </c>
      <c r="D8" s="168" t="s">
        <v>437</v>
      </c>
      <c r="E8" s="415">
        <v>1343451</v>
      </c>
      <c r="F8" s="336" t="s">
        <v>15</v>
      </c>
      <c r="G8" s="336" t="s">
        <v>48</v>
      </c>
      <c r="H8" s="336" t="s">
        <v>111</v>
      </c>
      <c r="I8" s="418">
        <v>44059</v>
      </c>
      <c r="J8" s="336">
        <f t="shared" ca="1" si="2"/>
        <v>1.5333333333333334</v>
      </c>
      <c r="K8" s="336">
        <f t="shared" ca="1" si="0"/>
        <v>561</v>
      </c>
      <c r="L8" s="336">
        <f t="shared" ca="1" si="1"/>
        <v>18.7</v>
      </c>
      <c r="M8" s="605" t="s">
        <v>14</v>
      </c>
      <c r="N8" s="345">
        <v>44417</v>
      </c>
      <c r="O8" s="417">
        <f t="shared" si="3"/>
        <v>11.933333333333334</v>
      </c>
      <c r="P8" s="1072">
        <v>44510</v>
      </c>
      <c r="Q8" s="107">
        <f t="shared" si="4"/>
        <v>15.033333333333333</v>
      </c>
      <c r="R8" s="275">
        <v>201</v>
      </c>
      <c r="S8" s="275">
        <v>26</v>
      </c>
      <c r="T8" s="275"/>
      <c r="U8" s="275"/>
      <c r="V8" s="275">
        <v>26</v>
      </c>
      <c r="W8" s="275">
        <v>27</v>
      </c>
      <c r="X8" s="275">
        <v>27</v>
      </c>
      <c r="Y8" s="275">
        <v>28</v>
      </c>
      <c r="Z8" s="275">
        <v>28</v>
      </c>
      <c r="AA8" s="275">
        <v>29</v>
      </c>
      <c r="AB8" s="275">
        <v>29</v>
      </c>
      <c r="AC8" s="275">
        <v>30</v>
      </c>
      <c r="AD8" s="275">
        <v>31</v>
      </c>
      <c r="AE8" s="275">
        <v>31</v>
      </c>
      <c r="AF8" s="275">
        <v>31</v>
      </c>
      <c r="AG8" s="275">
        <v>31</v>
      </c>
      <c r="AH8" s="275">
        <v>31</v>
      </c>
      <c r="AI8" s="275">
        <v>31</v>
      </c>
      <c r="AJ8" s="275">
        <v>30</v>
      </c>
      <c r="AK8" s="275">
        <v>29</v>
      </c>
      <c r="AL8" s="275">
        <v>30</v>
      </c>
      <c r="AM8" s="275">
        <v>30</v>
      </c>
      <c r="AN8" s="275">
        <v>30</v>
      </c>
      <c r="AO8" s="275">
        <v>31</v>
      </c>
      <c r="AP8" s="275">
        <v>30</v>
      </c>
      <c r="AQ8" s="275">
        <v>30</v>
      </c>
      <c r="AR8" s="275">
        <v>31</v>
      </c>
      <c r="AS8">
        <v>30</v>
      </c>
      <c r="AT8">
        <v>149</v>
      </c>
    </row>
    <row r="9" spans="1:46" ht="16" x14ac:dyDescent="0.2">
      <c r="A9" s="417" t="s">
        <v>2096</v>
      </c>
      <c r="B9" s="1">
        <v>8</v>
      </c>
      <c r="C9" s="119" t="s">
        <v>440</v>
      </c>
      <c r="D9" s="168" t="s">
        <v>437</v>
      </c>
      <c r="E9" s="415">
        <v>1343451</v>
      </c>
      <c r="F9" s="336" t="s">
        <v>15</v>
      </c>
      <c r="G9" s="336" t="s">
        <v>48</v>
      </c>
      <c r="H9" s="336" t="s">
        <v>118</v>
      </c>
      <c r="I9" s="418">
        <v>44059</v>
      </c>
      <c r="J9" s="336">
        <f t="shared" ca="1" si="2"/>
        <v>1.5333333333333334</v>
      </c>
      <c r="K9" s="336">
        <f t="shared" ca="1" si="0"/>
        <v>561</v>
      </c>
      <c r="L9" s="336">
        <f t="shared" ca="1" si="1"/>
        <v>18.7</v>
      </c>
      <c r="M9" s="605" t="s">
        <v>14</v>
      </c>
      <c r="N9" s="345">
        <v>44417</v>
      </c>
      <c r="O9" s="417">
        <f t="shared" si="3"/>
        <v>11.933333333333334</v>
      </c>
      <c r="P9" s="1072">
        <v>44510</v>
      </c>
      <c r="Q9" s="107">
        <f t="shared" si="4"/>
        <v>15.033333333333333</v>
      </c>
      <c r="R9" s="275">
        <v>177</v>
      </c>
      <c r="S9" s="275">
        <v>30</v>
      </c>
      <c r="T9" s="275"/>
      <c r="U9" s="275"/>
      <c r="V9" s="275">
        <v>30</v>
      </c>
      <c r="W9" s="275">
        <v>31</v>
      </c>
      <c r="X9" s="275">
        <v>33</v>
      </c>
      <c r="Y9" s="275">
        <v>34</v>
      </c>
      <c r="Z9" s="275">
        <v>35</v>
      </c>
      <c r="AA9" s="275">
        <v>36</v>
      </c>
      <c r="AB9" s="275">
        <v>37</v>
      </c>
      <c r="AC9" s="275">
        <v>39</v>
      </c>
      <c r="AD9" s="275">
        <v>41</v>
      </c>
      <c r="AE9" s="275">
        <v>43</v>
      </c>
      <c r="AF9" s="275">
        <v>46</v>
      </c>
      <c r="AG9" s="275">
        <v>46</v>
      </c>
      <c r="AH9" s="275">
        <v>44</v>
      </c>
      <c r="AI9" s="275">
        <v>44</v>
      </c>
      <c r="AJ9" s="275">
        <v>43</v>
      </c>
      <c r="AK9" s="275">
        <v>47</v>
      </c>
      <c r="AL9" s="275">
        <v>48</v>
      </c>
      <c r="AM9" s="275">
        <v>50</v>
      </c>
      <c r="AN9" s="275">
        <v>50</v>
      </c>
      <c r="AO9" s="275">
        <v>50</v>
      </c>
      <c r="AP9" s="275">
        <v>49</v>
      </c>
      <c r="AQ9" s="275">
        <v>51</v>
      </c>
      <c r="AR9" s="275">
        <v>51</v>
      </c>
      <c r="AS9" s="906">
        <v>52</v>
      </c>
      <c r="AT9">
        <v>188</v>
      </c>
    </row>
    <row r="10" spans="1:46" ht="16" x14ac:dyDescent="0.2">
      <c r="B10" s="162" t="s">
        <v>53</v>
      </c>
      <c r="N10" s="599" t="s">
        <v>2097</v>
      </c>
    </row>
    <row r="11" spans="1:46" ht="16" x14ac:dyDescent="0.2">
      <c r="B11" s="163" t="s">
        <v>24</v>
      </c>
    </row>
    <row r="12" spans="1:46" x14ac:dyDescent="0.2">
      <c r="B12" s="164" t="s">
        <v>40</v>
      </c>
      <c r="F12" s="539"/>
      <c r="G12" s="6"/>
    </row>
    <row r="13" spans="1:46" ht="16" x14ac:dyDescent="0.2">
      <c r="B13" s="165" t="s">
        <v>48</v>
      </c>
      <c r="N13" s="6"/>
      <c r="O13" s="6"/>
      <c r="P13" s="6"/>
      <c r="Q13" s="6"/>
    </row>
    <row r="14" spans="1:46" ht="16" x14ac:dyDescent="0.2">
      <c r="B14" s="166" t="s">
        <v>54</v>
      </c>
    </row>
    <row r="15" spans="1:46" ht="16" x14ac:dyDescent="0.2">
      <c r="B15" s="188" t="s">
        <v>52</v>
      </c>
    </row>
    <row r="16" spans="1:46" x14ac:dyDescent="0.2">
      <c r="B16" s="187" t="s">
        <v>55</v>
      </c>
    </row>
    <row r="17" spans="2:36" ht="17" x14ac:dyDescent="0.2">
      <c r="B17" s="375" t="s">
        <v>56</v>
      </c>
    </row>
    <row r="18" spans="2:36" ht="17" x14ac:dyDescent="0.2">
      <c r="B18" s="394" t="s">
        <v>57</v>
      </c>
    </row>
    <row r="19" spans="2:36" x14ac:dyDescent="0.2"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</row>
    <row r="20" spans="2:36" x14ac:dyDescent="0.2">
      <c r="B20" s="460" t="s">
        <v>1808</v>
      </c>
    </row>
    <row r="21" spans="2:36" x14ac:dyDescent="0.2">
      <c r="B21" s="168" t="s">
        <v>0</v>
      </c>
      <c r="C21" s="119" t="s">
        <v>1754</v>
      </c>
      <c r="D21" s="317" t="s">
        <v>61</v>
      </c>
      <c r="E21" s="168" t="s">
        <v>1569</v>
      </c>
      <c r="F21" s="168" t="s">
        <v>63</v>
      </c>
      <c r="G21" s="168" t="s">
        <v>64</v>
      </c>
      <c r="H21" s="168" t="s">
        <v>65</v>
      </c>
      <c r="I21" s="168" t="s">
        <v>66</v>
      </c>
      <c r="J21" s="168" t="s">
        <v>67</v>
      </c>
      <c r="K21" s="168" t="s">
        <v>2081</v>
      </c>
      <c r="L21" s="168" t="s">
        <v>2082</v>
      </c>
      <c r="M21" s="168" t="s">
        <v>1575</v>
      </c>
      <c r="N21" s="448" t="s">
        <v>2060</v>
      </c>
      <c r="O21" s="1" t="s">
        <v>2061</v>
      </c>
      <c r="P21" s="1"/>
      <c r="Q21" s="1"/>
      <c r="R21" s="448" t="s">
        <v>2062</v>
      </c>
      <c r="S21" s="1" t="s">
        <v>2063</v>
      </c>
      <c r="T21" s="448" t="s">
        <v>2062</v>
      </c>
      <c r="U21" s="1" t="s">
        <v>2063</v>
      </c>
      <c r="V21" s="448" t="s">
        <v>2064</v>
      </c>
      <c r="W21" s="1" t="s">
        <v>2065</v>
      </c>
      <c r="X21" s="448" t="s">
        <v>2066</v>
      </c>
      <c r="Y21" s="1" t="s">
        <v>2067</v>
      </c>
      <c r="Z21" s="448" t="s">
        <v>2068</v>
      </c>
      <c r="AA21" s="1" t="s">
        <v>2069</v>
      </c>
      <c r="AB21" s="448" t="s">
        <v>2070</v>
      </c>
      <c r="AC21" s="1" t="s">
        <v>2071</v>
      </c>
      <c r="AD21" s="448" t="s">
        <v>2072</v>
      </c>
      <c r="AE21" s="1" t="s">
        <v>2073</v>
      </c>
      <c r="AF21" s="448" t="s">
        <v>2074</v>
      </c>
      <c r="AG21" s="1" t="s">
        <v>2075</v>
      </c>
      <c r="AH21" s="448" t="s">
        <v>2076</v>
      </c>
      <c r="AI21" s="1" t="s">
        <v>2077</v>
      </c>
      <c r="AJ21" s="448" t="s">
        <v>2078</v>
      </c>
    </row>
    <row r="22" spans="2:36" ht="16" x14ac:dyDescent="0.2">
      <c r="B22" s="1">
        <v>1</v>
      </c>
      <c r="C22" s="119" t="s">
        <v>430</v>
      </c>
      <c r="D22" s="168" t="s">
        <v>431</v>
      </c>
      <c r="E22" s="105">
        <v>1343448</v>
      </c>
      <c r="F22" s="105" t="s">
        <v>17</v>
      </c>
      <c r="G22" s="105" t="s">
        <v>40</v>
      </c>
      <c r="H22" s="105" t="s">
        <v>121</v>
      </c>
      <c r="I22" s="414">
        <v>44063</v>
      </c>
      <c r="J22" s="105">
        <f t="shared" ref="J22:J29" ca="1" si="5">YEARFRAC(I22,TODAY())</f>
        <v>1.5222222222222221</v>
      </c>
      <c r="K22" s="105">
        <f t="shared" ref="K22:K29" ca="1" si="6">_xlfn.DAYS(TODAY(),I22)</f>
        <v>557</v>
      </c>
      <c r="L22" s="105">
        <f t="shared" ref="L22:L29" ca="1" si="7">K22/30</f>
        <v>18.566666666666666</v>
      </c>
      <c r="M22" s="603" t="s">
        <v>183</v>
      </c>
      <c r="N22" s="601"/>
    </row>
    <row r="23" spans="2:36" ht="16" x14ac:dyDescent="0.2">
      <c r="B23" s="1">
        <v>2</v>
      </c>
      <c r="C23" s="119" t="s">
        <v>432</v>
      </c>
      <c r="D23" s="168" t="s">
        <v>431</v>
      </c>
      <c r="E23" s="105">
        <v>1343448</v>
      </c>
      <c r="F23" s="105" t="s">
        <v>17</v>
      </c>
      <c r="G23" s="105" t="s">
        <v>40</v>
      </c>
      <c r="H23" s="105" t="s">
        <v>433</v>
      </c>
      <c r="I23" s="414">
        <v>44067</v>
      </c>
      <c r="J23" s="105">
        <f t="shared" ca="1" si="5"/>
        <v>1.5111111111111111</v>
      </c>
      <c r="K23" s="105">
        <f t="shared" ca="1" si="6"/>
        <v>553</v>
      </c>
      <c r="L23" s="105">
        <f t="shared" ca="1" si="7"/>
        <v>18.433333333333334</v>
      </c>
      <c r="M23" s="603" t="s">
        <v>183</v>
      </c>
      <c r="N23" s="601"/>
    </row>
    <row r="24" spans="2:36" ht="16" x14ac:dyDescent="0.2">
      <c r="B24" s="1">
        <v>3</v>
      </c>
      <c r="C24" s="119" t="s">
        <v>434</v>
      </c>
      <c r="D24" s="168" t="s">
        <v>431</v>
      </c>
      <c r="E24" s="105">
        <v>1343448</v>
      </c>
      <c r="F24" s="105" t="s">
        <v>17</v>
      </c>
      <c r="G24" s="105" t="s">
        <v>40</v>
      </c>
      <c r="H24" s="105" t="s">
        <v>115</v>
      </c>
      <c r="I24" s="414">
        <v>44067</v>
      </c>
      <c r="J24" s="105">
        <f t="shared" ca="1" si="5"/>
        <v>1.5111111111111111</v>
      </c>
      <c r="K24" s="105">
        <f t="shared" ca="1" si="6"/>
        <v>553</v>
      </c>
      <c r="L24" s="105">
        <f t="shared" ca="1" si="7"/>
        <v>18.433333333333334</v>
      </c>
      <c r="M24" s="603" t="s">
        <v>183</v>
      </c>
      <c r="N24" s="601"/>
    </row>
    <row r="25" spans="2:36" ht="16" x14ac:dyDescent="0.2">
      <c r="B25" s="1">
        <v>4</v>
      </c>
      <c r="C25" s="119" t="s">
        <v>435</v>
      </c>
      <c r="D25" s="168" t="s">
        <v>431</v>
      </c>
      <c r="E25" s="105">
        <v>1343448</v>
      </c>
      <c r="F25" s="105" t="s">
        <v>17</v>
      </c>
      <c r="G25" s="105" t="s">
        <v>40</v>
      </c>
      <c r="H25" s="105" t="s">
        <v>208</v>
      </c>
      <c r="I25" s="414">
        <v>44077</v>
      </c>
      <c r="J25" s="105">
        <f t="shared" ca="1" si="5"/>
        <v>1.4861111111111112</v>
      </c>
      <c r="K25" s="105">
        <f t="shared" ca="1" si="6"/>
        <v>543</v>
      </c>
      <c r="L25" s="105">
        <f t="shared" ca="1" si="7"/>
        <v>18.100000000000001</v>
      </c>
      <c r="M25" s="603" t="s">
        <v>183</v>
      </c>
      <c r="N25" s="601"/>
    </row>
    <row r="26" spans="2:36" x14ac:dyDescent="0.2">
      <c r="B26" s="1">
        <v>5</v>
      </c>
      <c r="C26" s="119" t="s">
        <v>436</v>
      </c>
      <c r="D26" s="168" t="s">
        <v>437</v>
      </c>
      <c r="E26" s="535">
        <v>1343451</v>
      </c>
      <c r="F26" s="536" t="s">
        <v>15</v>
      </c>
      <c r="G26" s="536" t="s">
        <v>48</v>
      </c>
      <c r="H26" s="536" t="s">
        <v>124</v>
      </c>
      <c r="I26" s="537">
        <v>44059</v>
      </c>
      <c r="J26" s="536">
        <f t="shared" ca="1" si="5"/>
        <v>1.5333333333333334</v>
      </c>
      <c r="K26" s="536">
        <f t="shared" ca="1" si="6"/>
        <v>561</v>
      </c>
      <c r="L26" s="536">
        <f t="shared" ca="1" si="7"/>
        <v>18.7</v>
      </c>
      <c r="M26" s="604" t="s">
        <v>14</v>
      </c>
      <c r="N26" s="530">
        <v>400</v>
      </c>
      <c r="O26" s="606">
        <v>288</v>
      </c>
      <c r="P26" s="606"/>
      <c r="Q26" s="606"/>
      <c r="R26" s="606">
        <v>112</v>
      </c>
      <c r="S26" s="606">
        <v>274</v>
      </c>
      <c r="T26" s="606">
        <v>126</v>
      </c>
      <c r="U26" s="606">
        <v>297</v>
      </c>
      <c r="V26" s="606">
        <v>103</v>
      </c>
      <c r="W26" s="606">
        <v>284</v>
      </c>
      <c r="X26" s="606">
        <v>116</v>
      </c>
      <c r="Y26" s="606">
        <v>278</v>
      </c>
      <c r="Z26" s="606">
        <v>122</v>
      </c>
      <c r="AA26" s="606">
        <v>267</v>
      </c>
      <c r="AB26" s="606">
        <v>133</v>
      </c>
      <c r="AC26" s="606">
        <v>259</v>
      </c>
      <c r="AD26" s="607">
        <v>141</v>
      </c>
      <c r="AE26" s="606">
        <v>255</v>
      </c>
      <c r="AF26" s="606">
        <v>145</v>
      </c>
      <c r="AG26" s="606">
        <v>249</v>
      </c>
      <c r="AH26" s="606">
        <v>151</v>
      </c>
      <c r="AI26" s="606">
        <v>278</v>
      </c>
      <c r="AJ26" s="606">
        <v>112</v>
      </c>
    </row>
    <row r="27" spans="2:36" x14ac:dyDescent="0.2">
      <c r="B27" s="1">
        <v>6</v>
      </c>
      <c r="C27" s="119" t="s">
        <v>438</v>
      </c>
      <c r="D27" s="168" t="s">
        <v>437</v>
      </c>
      <c r="E27" s="415">
        <v>1343451</v>
      </c>
      <c r="F27" s="336" t="s">
        <v>15</v>
      </c>
      <c r="G27" s="336" t="s">
        <v>48</v>
      </c>
      <c r="H27" s="336" t="s">
        <v>121</v>
      </c>
      <c r="I27" s="418">
        <v>44059</v>
      </c>
      <c r="J27" s="336">
        <f t="shared" ca="1" si="5"/>
        <v>1.5333333333333334</v>
      </c>
      <c r="K27" s="336">
        <f t="shared" ca="1" si="6"/>
        <v>561</v>
      </c>
      <c r="L27" s="336">
        <f t="shared" ca="1" si="7"/>
        <v>18.7</v>
      </c>
      <c r="M27" s="605" t="s">
        <v>14</v>
      </c>
      <c r="N27" s="602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</row>
    <row r="28" spans="2:36" x14ac:dyDescent="0.2">
      <c r="B28" s="1">
        <v>7</v>
      </c>
      <c r="C28" s="119" t="s">
        <v>439</v>
      </c>
      <c r="D28" s="168" t="s">
        <v>437</v>
      </c>
      <c r="E28" s="415">
        <v>1343451</v>
      </c>
      <c r="F28" s="336" t="s">
        <v>15</v>
      </c>
      <c r="G28" s="336" t="s">
        <v>48</v>
      </c>
      <c r="H28" s="336" t="s">
        <v>111</v>
      </c>
      <c r="I28" s="418">
        <v>44059</v>
      </c>
      <c r="J28" s="336">
        <f t="shared" ca="1" si="5"/>
        <v>1.5333333333333334</v>
      </c>
      <c r="K28" s="336">
        <f t="shared" ca="1" si="6"/>
        <v>561</v>
      </c>
      <c r="L28" s="336">
        <f t="shared" ca="1" si="7"/>
        <v>18.7</v>
      </c>
      <c r="M28" s="605" t="s">
        <v>14</v>
      </c>
      <c r="N28" s="602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</row>
    <row r="29" spans="2:36" x14ac:dyDescent="0.2">
      <c r="B29" s="1">
        <v>8</v>
      </c>
      <c r="C29" s="119" t="s">
        <v>440</v>
      </c>
      <c r="D29" s="168" t="s">
        <v>437</v>
      </c>
      <c r="E29" s="415">
        <v>1343451</v>
      </c>
      <c r="F29" s="336" t="s">
        <v>15</v>
      </c>
      <c r="G29" s="336" t="s">
        <v>48</v>
      </c>
      <c r="H29" s="336" t="s">
        <v>118</v>
      </c>
      <c r="I29" s="418">
        <v>44059</v>
      </c>
      <c r="J29" s="336">
        <f t="shared" ca="1" si="5"/>
        <v>1.5333333333333334</v>
      </c>
      <c r="K29" s="336">
        <f t="shared" ca="1" si="6"/>
        <v>561</v>
      </c>
      <c r="L29" s="336">
        <f t="shared" ca="1" si="7"/>
        <v>18.7</v>
      </c>
      <c r="M29" s="605" t="s">
        <v>14</v>
      </c>
      <c r="N29" s="602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</row>
  </sheetData>
  <pageMargins left="0.7" right="0.7" top="0.75" bottom="0.75" header="0.3" footer="0.3"/>
  <pageSetup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B1" activePane="topRight" state="frozen"/>
      <selection pane="topRight" activeCell="I27" sqref="I27"/>
    </sheetView>
  </sheetViews>
  <sheetFormatPr baseColWidth="10" defaultColWidth="8.83203125" defaultRowHeight="15" x14ac:dyDescent="0.2"/>
  <cols>
    <col min="1" max="1" width="21.83203125" customWidth="1"/>
    <col min="3" max="3" width="12.5" customWidth="1"/>
    <col min="4" max="4" width="11.1640625" customWidth="1"/>
    <col min="5" max="5" width="19" customWidth="1"/>
    <col min="6" max="6" width="17.83203125" customWidth="1"/>
    <col min="10" max="10" width="13.6640625" customWidth="1"/>
    <col min="11" max="11" width="14.83203125" customWidth="1"/>
    <col min="13" max="13" width="14.33203125" customWidth="1"/>
    <col min="14" max="14" width="25.1640625" customWidth="1"/>
    <col min="15" max="15" width="20.33203125" customWidth="1"/>
    <col min="16" max="17" width="18.33203125" customWidth="1"/>
    <col min="18" max="18" width="20.33203125" customWidth="1"/>
    <col min="19" max="19" width="16" customWidth="1"/>
    <col min="20" max="20" width="17.5" customWidth="1"/>
    <col min="21" max="21" width="13.5" customWidth="1"/>
    <col min="22" max="22" width="15" customWidth="1"/>
    <col min="23" max="23" width="18" customWidth="1"/>
    <col min="24" max="24" width="17.5" customWidth="1"/>
    <col min="25" max="26" width="17.6640625" customWidth="1"/>
    <col min="27" max="27" width="15.83203125" customWidth="1"/>
    <col min="28" max="29" width="20.33203125" customWidth="1"/>
    <col min="30" max="30" width="16.5" customWidth="1"/>
    <col min="31" max="31" width="17.6640625" customWidth="1"/>
    <col min="32" max="32" width="19" customWidth="1"/>
    <col min="33" max="33" width="20.5" customWidth="1"/>
    <col min="34" max="34" width="17.1640625" customWidth="1"/>
    <col min="35" max="35" width="19" customWidth="1"/>
    <col min="36" max="36" width="18.5" customWidth="1"/>
    <col min="37" max="37" width="17.6640625" customWidth="1"/>
    <col min="38" max="38" width="18" customWidth="1"/>
    <col min="39" max="39" width="17.83203125" customWidth="1"/>
    <col min="40" max="40" width="29.5" customWidth="1"/>
    <col min="41" max="41" width="18.33203125" customWidth="1"/>
    <col min="42" max="42" width="16.6640625" customWidth="1"/>
    <col min="43" max="43" width="16.5" customWidth="1"/>
    <col min="44" max="44" width="16.6640625" customWidth="1"/>
    <col min="45" max="45" width="20.1640625" customWidth="1"/>
    <col min="46" max="46" width="18.1640625" customWidth="1"/>
    <col min="47" max="47" width="15.83203125" customWidth="1"/>
    <col min="48" max="48" width="9.5" customWidth="1"/>
    <col min="49" max="49" width="14.33203125" customWidth="1"/>
    <col min="50" max="50" width="13.83203125" customWidth="1"/>
    <col min="51" max="52" width="15.6640625" bestFit="1" customWidth="1"/>
    <col min="53" max="53" width="20.33203125" customWidth="1"/>
  </cols>
  <sheetData>
    <row r="1" spans="1:53" ht="16" x14ac:dyDescent="0.2">
      <c r="A1" s="919" t="s">
        <v>2080</v>
      </c>
      <c r="B1" s="168" t="s">
        <v>0</v>
      </c>
      <c r="C1" s="168" t="s">
        <v>59</v>
      </c>
      <c r="D1" s="119" t="s">
        <v>1754</v>
      </c>
      <c r="E1" s="317" t="s">
        <v>61</v>
      </c>
      <c r="F1" s="168" t="s">
        <v>1569</v>
      </c>
      <c r="G1" s="168" t="s">
        <v>63</v>
      </c>
      <c r="H1" s="168" t="s">
        <v>64</v>
      </c>
      <c r="I1" s="168" t="s">
        <v>65</v>
      </c>
      <c r="J1" s="168" t="s">
        <v>66</v>
      </c>
      <c r="K1" s="168" t="s">
        <v>67</v>
      </c>
      <c r="L1" s="168" t="s">
        <v>2081</v>
      </c>
      <c r="M1" s="168" t="s">
        <v>2082</v>
      </c>
      <c r="N1" s="168" t="s">
        <v>1575</v>
      </c>
      <c r="O1" s="369" t="s">
        <v>2004</v>
      </c>
      <c r="P1" s="119" t="s">
        <v>2005</v>
      </c>
      <c r="Q1" s="119" t="s">
        <v>2083</v>
      </c>
      <c r="R1" s="119" t="s">
        <v>2098</v>
      </c>
      <c r="S1" s="145" t="s">
        <v>2099</v>
      </c>
      <c r="T1" s="318" t="s">
        <v>1926</v>
      </c>
      <c r="U1" s="145" t="s">
        <v>2086</v>
      </c>
      <c r="V1" s="318" t="s">
        <v>696</v>
      </c>
      <c r="W1" s="14" t="s">
        <v>1926</v>
      </c>
      <c r="X1" s="14" t="s">
        <v>1927</v>
      </c>
      <c r="Y1" s="14" t="s">
        <v>1928</v>
      </c>
      <c r="Z1" s="14" t="s">
        <v>1929</v>
      </c>
      <c r="AA1" s="14" t="s">
        <v>1930</v>
      </c>
      <c r="AB1" s="14" t="s">
        <v>1931</v>
      </c>
      <c r="AC1" s="14" t="s">
        <v>1933</v>
      </c>
      <c r="AD1" s="14" t="s">
        <v>1934</v>
      </c>
      <c r="AE1" s="14" t="s">
        <v>2011</v>
      </c>
      <c r="AF1" s="14" t="s">
        <v>2012</v>
      </c>
      <c r="AG1" s="14" t="s">
        <v>2013</v>
      </c>
      <c r="AH1" s="14" t="s">
        <v>2014</v>
      </c>
      <c r="AI1" s="14" t="s">
        <v>2015</v>
      </c>
      <c r="AJ1" s="14" t="s">
        <v>2016</v>
      </c>
      <c r="AK1" s="14" t="s">
        <v>2088</v>
      </c>
      <c r="AL1" s="14" t="s">
        <v>2089</v>
      </c>
      <c r="AM1" s="14" t="s">
        <v>2090</v>
      </c>
      <c r="AN1" s="14" t="s">
        <v>2100</v>
      </c>
      <c r="AO1" s="14" t="s">
        <v>2092</v>
      </c>
      <c r="AP1" t="s">
        <v>2101</v>
      </c>
      <c r="AQ1" t="s">
        <v>2094</v>
      </c>
      <c r="AR1" s="14" t="s">
        <v>2102</v>
      </c>
      <c r="AS1" t="s">
        <v>2103</v>
      </c>
      <c r="AT1" s="14" t="s">
        <v>2104</v>
      </c>
      <c r="AU1" s="119" t="s">
        <v>2105</v>
      </c>
      <c r="AV1" t="s">
        <v>2106</v>
      </c>
      <c r="AW1" s="119" t="s">
        <v>2107</v>
      </c>
      <c r="AX1" t="s">
        <v>2108</v>
      </c>
      <c r="AY1" t="s">
        <v>2109</v>
      </c>
      <c r="AZ1" t="s">
        <v>2110</v>
      </c>
      <c r="BA1" t="s">
        <v>2111</v>
      </c>
    </row>
    <row r="2" spans="1:53" ht="16" x14ac:dyDescent="0.2">
      <c r="A2" s="417" t="s">
        <v>2096</v>
      </c>
      <c r="B2" s="1">
        <v>1</v>
      </c>
      <c r="C2" s="1071" t="s">
        <v>1411</v>
      </c>
      <c r="D2" s="119" t="s">
        <v>442</v>
      </c>
      <c r="E2" s="168" t="s">
        <v>170</v>
      </c>
      <c r="F2" s="415">
        <v>1362663</v>
      </c>
      <c r="G2" s="336" t="s">
        <v>17</v>
      </c>
      <c r="H2" s="336" t="s">
        <v>48</v>
      </c>
      <c r="I2" s="336" t="s">
        <v>124</v>
      </c>
      <c r="J2" s="418">
        <v>44081</v>
      </c>
      <c r="K2" s="336">
        <f t="shared" ref="K2:K6" ca="1" si="0">YEARFRAC(J2,TODAY())</f>
        <v>1.4750000000000001</v>
      </c>
      <c r="L2" s="336">
        <f t="shared" ref="L2:L6" ca="1" si="1">_xlfn.DAYS(TODAY(),J2)</f>
        <v>539</v>
      </c>
      <c r="M2" s="336">
        <f t="shared" ref="M2:M6" ca="1" si="2">L2/30</f>
        <v>17.966666666666665</v>
      </c>
      <c r="N2" s="373" t="s">
        <v>183</v>
      </c>
      <c r="O2" s="416">
        <v>44445</v>
      </c>
      <c r="P2" s="584">
        <f>September_Mixed_Cohort_HFD_CTRL!P3</f>
        <v>12.133333333333333</v>
      </c>
      <c r="Q2" s="1077">
        <v>44511</v>
      </c>
      <c r="R2" s="417">
        <f>_xlfn.DAYS(Q2,J2)/30</f>
        <v>14.333333333333334</v>
      </c>
      <c r="S2" s="275">
        <v>178</v>
      </c>
      <c r="T2" s="326"/>
      <c r="U2" s="326"/>
      <c r="V2" s="326"/>
      <c r="W2" s="326"/>
      <c r="X2" s="326"/>
      <c r="Y2" s="326"/>
      <c r="Z2" s="326"/>
      <c r="AA2" s="326"/>
      <c r="AB2" s="326"/>
      <c r="AC2" s="275">
        <v>25</v>
      </c>
      <c r="AD2" s="275">
        <v>24</v>
      </c>
      <c r="AE2" s="275">
        <v>23</v>
      </c>
      <c r="AF2" s="275">
        <v>24</v>
      </c>
      <c r="AG2" s="275">
        <v>24</v>
      </c>
      <c r="AH2" s="275">
        <v>24</v>
      </c>
      <c r="AI2" s="275">
        <v>24</v>
      </c>
      <c r="AJ2" s="275">
        <v>24</v>
      </c>
      <c r="AK2" s="275">
        <v>24</v>
      </c>
      <c r="AL2" s="275">
        <v>23</v>
      </c>
      <c r="AM2" s="275">
        <v>24</v>
      </c>
      <c r="AN2" s="275">
        <v>24</v>
      </c>
      <c r="AO2" s="275">
        <v>24</v>
      </c>
      <c r="AP2">
        <v>23</v>
      </c>
      <c r="AQ2">
        <v>144</v>
      </c>
      <c r="AT2" s="275"/>
    </row>
    <row r="3" spans="1:53" ht="16" x14ac:dyDescent="0.2">
      <c r="A3" s="417" t="s">
        <v>2096</v>
      </c>
      <c r="B3" s="1">
        <v>2</v>
      </c>
      <c r="C3" s="1071" t="s">
        <v>1414</v>
      </c>
      <c r="D3" s="119" t="s">
        <v>443</v>
      </c>
      <c r="E3" s="168" t="s">
        <v>170</v>
      </c>
      <c r="F3" s="415">
        <v>1362663</v>
      </c>
      <c r="G3" s="336" t="s">
        <v>17</v>
      </c>
      <c r="H3" s="336" t="s">
        <v>48</v>
      </c>
      <c r="I3" s="336" t="s">
        <v>111</v>
      </c>
      <c r="J3" s="418">
        <v>44081</v>
      </c>
      <c r="K3" s="336">
        <f t="shared" ca="1" si="0"/>
        <v>1.4750000000000001</v>
      </c>
      <c r="L3" s="336">
        <f t="shared" ca="1" si="1"/>
        <v>539</v>
      </c>
      <c r="M3" s="336">
        <f t="shared" ca="1" si="2"/>
        <v>17.966666666666665</v>
      </c>
      <c r="N3" s="373" t="s">
        <v>183</v>
      </c>
      <c r="O3" s="416">
        <v>44445</v>
      </c>
      <c r="P3" s="584">
        <f>_xlfn.DAYS(O3,J3)/30</f>
        <v>12.133333333333333</v>
      </c>
      <c r="Q3" s="1077">
        <v>44511</v>
      </c>
      <c r="R3" s="417">
        <f t="shared" ref="R3:R19" si="3">_xlfn.DAYS(Q3,J3)/30</f>
        <v>14.333333333333334</v>
      </c>
      <c r="S3" s="275">
        <v>209</v>
      </c>
      <c r="T3" s="326"/>
      <c r="U3" s="326"/>
      <c r="V3" s="326"/>
      <c r="W3" s="326"/>
      <c r="X3" s="326"/>
      <c r="Y3" s="326"/>
      <c r="Z3" s="326"/>
      <c r="AA3" s="326"/>
      <c r="AB3" s="326"/>
      <c r="AC3" s="275">
        <v>24</v>
      </c>
      <c r="AD3" s="275">
        <v>28</v>
      </c>
      <c r="AE3" s="275">
        <v>21</v>
      </c>
      <c r="AF3" s="275">
        <v>22</v>
      </c>
      <c r="AG3" s="275">
        <v>23</v>
      </c>
      <c r="AH3" s="275">
        <v>23</v>
      </c>
      <c r="AI3" s="275">
        <v>22</v>
      </c>
      <c r="AJ3" s="275">
        <v>23</v>
      </c>
      <c r="AK3" s="275">
        <v>22</v>
      </c>
      <c r="AL3" s="275">
        <v>22</v>
      </c>
      <c r="AM3" s="275">
        <v>22</v>
      </c>
      <c r="AN3" s="275">
        <v>22</v>
      </c>
      <c r="AO3" s="275">
        <v>22</v>
      </c>
      <c r="AP3">
        <v>22</v>
      </c>
      <c r="AQ3">
        <v>151</v>
      </c>
      <c r="AT3" s="275"/>
    </row>
    <row r="4" spans="1:53" ht="16" x14ac:dyDescent="0.2">
      <c r="A4" s="417" t="s">
        <v>2096</v>
      </c>
      <c r="B4" s="1">
        <v>3</v>
      </c>
      <c r="C4" s="1071" t="s">
        <v>1417</v>
      </c>
      <c r="D4" s="119" t="s">
        <v>444</v>
      </c>
      <c r="E4" s="168" t="s">
        <v>170</v>
      </c>
      <c r="F4" s="415">
        <v>1362663</v>
      </c>
      <c r="G4" s="336" t="s">
        <v>17</v>
      </c>
      <c r="H4" s="336" t="s">
        <v>48</v>
      </c>
      <c r="I4" s="336" t="s">
        <v>118</v>
      </c>
      <c r="J4" s="418">
        <v>44081</v>
      </c>
      <c r="K4" s="336">
        <f t="shared" ca="1" si="0"/>
        <v>1.4750000000000001</v>
      </c>
      <c r="L4" s="336">
        <f t="shared" ca="1" si="1"/>
        <v>539</v>
      </c>
      <c r="M4" s="336">
        <f t="shared" ca="1" si="2"/>
        <v>17.966666666666665</v>
      </c>
      <c r="N4" s="373" t="s">
        <v>183</v>
      </c>
      <c r="O4" s="416">
        <v>44445</v>
      </c>
      <c r="P4" s="584">
        <f t="shared" ref="P4:P9" si="4">_xlfn.DAYS(O4,J4)/30</f>
        <v>12.133333333333333</v>
      </c>
      <c r="Q4" s="1077">
        <v>44511</v>
      </c>
      <c r="R4" s="417">
        <f t="shared" si="3"/>
        <v>14.333333333333334</v>
      </c>
      <c r="S4" s="275">
        <v>194</v>
      </c>
      <c r="T4" s="326"/>
      <c r="U4" s="326"/>
      <c r="V4" s="326"/>
      <c r="W4" s="326"/>
      <c r="X4" s="326"/>
      <c r="Y4" s="326"/>
      <c r="Z4" s="326"/>
      <c r="AA4" s="326"/>
      <c r="AB4" s="326"/>
      <c r="AC4" s="275">
        <v>30</v>
      </c>
      <c r="AD4" s="275">
        <v>29</v>
      </c>
      <c r="AE4" s="275">
        <v>29</v>
      </c>
      <c r="AF4" s="275">
        <v>29</v>
      </c>
      <c r="AG4" s="275">
        <v>29</v>
      </c>
      <c r="AH4" s="275">
        <v>28</v>
      </c>
      <c r="AI4" s="275">
        <v>28</v>
      </c>
      <c r="AJ4" s="275">
        <v>28</v>
      </c>
      <c r="AK4" s="275">
        <v>28</v>
      </c>
      <c r="AL4" s="275">
        <v>28</v>
      </c>
      <c r="AM4" s="275">
        <v>30</v>
      </c>
      <c r="AN4" s="275">
        <v>29</v>
      </c>
      <c r="AO4" s="275">
        <v>28</v>
      </c>
      <c r="AP4">
        <v>24</v>
      </c>
      <c r="AQ4">
        <v>200</v>
      </c>
      <c r="AT4" s="275"/>
    </row>
    <row r="5" spans="1:53" ht="16" x14ac:dyDescent="0.2">
      <c r="A5" s="417" t="s">
        <v>2096</v>
      </c>
      <c r="B5" s="1">
        <v>4</v>
      </c>
      <c r="C5" s="1071" t="s">
        <v>1420</v>
      </c>
      <c r="D5" s="119" t="s">
        <v>445</v>
      </c>
      <c r="E5" s="168" t="s">
        <v>170</v>
      </c>
      <c r="F5" s="415">
        <v>1362663</v>
      </c>
      <c r="G5" s="336" t="s">
        <v>17</v>
      </c>
      <c r="H5" s="336" t="s">
        <v>48</v>
      </c>
      <c r="I5" s="336" t="s">
        <v>115</v>
      </c>
      <c r="J5" s="418">
        <v>44081</v>
      </c>
      <c r="K5" s="336">
        <f t="shared" ca="1" si="0"/>
        <v>1.4750000000000001</v>
      </c>
      <c r="L5" s="336">
        <f t="shared" ca="1" si="1"/>
        <v>539</v>
      </c>
      <c r="M5" s="336">
        <f t="shared" ca="1" si="2"/>
        <v>17.966666666666665</v>
      </c>
      <c r="N5" s="373" t="s">
        <v>183</v>
      </c>
      <c r="O5" s="416">
        <v>44445</v>
      </c>
      <c r="P5" s="584">
        <f t="shared" si="4"/>
        <v>12.133333333333333</v>
      </c>
      <c r="Q5" s="1077">
        <v>44510</v>
      </c>
      <c r="R5" s="417">
        <f t="shared" si="3"/>
        <v>14.3</v>
      </c>
      <c r="S5" s="275">
        <v>179</v>
      </c>
      <c r="T5" s="326"/>
      <c r="U5" s="326"/>
      <c r="V5" s="326"/>
      <c r="W5" s="326"/>
      <c r="X5" s="326"/>
      <c r="Y5" s="326"/>
      <c r="Z5" s="326"/>
      <c r="AA5" s="326"/>
      <c r="AB5" s="326"/>
      <c r="AC5" s="275">
        <v>29</v>
      </c>
      <c r="AD5" s="275">
        <v>26</v>
      </c>
      <c r="AE5" s="275">
        <v>28</v>
      </c>
      <c r="AF5" s="275">
        <v>28</v>
      </c>
      <c r="AG5" s="275">
        <v>29</v>
      </c>
      <c r="AH5" s="275">
        <v>29</v>
      </c>
      <c r="AI5" s="275">
        <v>28</v>
      </c>
      <c r="AJ5" s="275">
        <v>28</v>
      </c>
      <c r="AK5" s="275">
        <v>28</v>
      </c>
      <c r="AL5" s="275">
        <v>27</v>
      </c>
      <c r="AM5" s="275">
        <v>28</v>
      </c>
      <c r="AN5" s="275">
        <v>28</v>
      </c>
      <c r="AO5" s="275">
        <v>28</v>
      </c>
      <c r="AP5">
        <v>27</v>
      </c>
      <c r="AQ5">
        <v>165</v>
      </c>
      <c r="AT5" s="275"/>
    </row>
    <row r="6" spans="1:53" ht="16" x14ac:dyDescent="0.2">
      <c r="A6" s="417" t="s">
        <v>2096</v>
      </c>
      <c r="B6" s="1">
        <v>5</v>
      </c>
      <c r="C6" s="1071" t="s">
        <v>1423</v>
      </c>
      <c r="D6" s="119" t="s">
        <v>446</v>
      </c>
      <c r="E6" s="168" t="s">
        <v>170</v>
      </c>
      <c r="F6" s="415">
        <v>1362663</v>
      </c>
      <c r="G6" s="336" t="s">
        <v>17</v>
      </c>
      <c r="H6" s="336" t="s">
        <v>48</v>
      </c>
      <c r="I6" s="336" t="s">
        <v>208</v>
      </c>
      <c r="J6" s="418">
        <v>44081</v>
      </c>
      <c r="K6" s="336">
        <f t="shared" ca="1" si="0"/>
        <v>1.4750000000000001</v>
      </c>
      <c r="L6" s="336">
        <f t="shared" ca="1" si="1"/>
        <v>539</v>
      </c>
      <c r="M6" s="336">
        <f t="shared" ca="1" si="2"/>
        <v>17.966666666666665</v>
      </c>
      <c r="N6" s="373" t="s">
        <v>183</v>
      </c>
      <c r="O6" s="416">
        <v>44445</v>
      </c>
      <c r="P6" s="584">
        <f t="shared" si="4"/>
        <v>12.133333333333333</v>
      </c>
      <c r="Q6" s="1077">
        <v>44511</v>
      </c>
      <c r="R6" s="417">
        <f t="shared" si="3"/>
        <v>14.333333333333334</v>
      </c>
      <c r="S6" s="275">
        <v>158</v>
      </c>
      <c r="T6" s="326"/>
      <c r="U6" s="326"/>
      <c r="V6" s="326"/>
      <c r="W6" s="326"/>
      <c r="X6" s="326"/>
      <c r="Y6" s="326"/>
      <c r="Z6" s="326"/>
      <c r="AA6" s="326"/>
      <c r="AB6" s="326"/>
      <c r="AC6" s="275">
        <v>26</v>
      </c>
      <c r="AD6" s="275">
        <v>24</v>
      </c>
      <c r="AE6" s="275">
        <v>25</v>
      </c>
      <c r="AF6" s="275">
        <v>25</v>
      </c>
      <c r="AG6" s="275">
        <v>26</v>
      </c>
      <c r="AH6" s="275">
        <v>26</v>
      </c>
      <c r="AI6" s="275">
        <v>25</v>
      </c>
      <c r="AJ6" s="275">
        <v>25</v>
      </c>
      <c r="AK6" s="275">
        <v>25</v>
      </c>
      <c r="AL6" s="275">
        <v>26</v>
      </c>
      <c r="AM6" s="275">
        <v>26</v>
      </c>
      <c r="AN6" s="275">
        <v>27</v>
      </c>
      <c r="AO6" s="275">
        <v>26</v>
      </c>
      <c r="AP6">
        <v>27</v>
      </c>
      <c r="AQ6">
        <v>172</v>
      </c>
      <c r="AT6" s="275"/>
    </row>
    <row r="7" spans="1:53" ht="16" x14ac:dyDescent="0.2">
      <c r="A7" s="417" t="s">
        <v>2096</v>
      </c>
      <c r="B7" s="1">
        <v>6</v>
      </c>
      <c r="C7" s="1071" t="s">
        <v>1426</v>
      </c>
      <c r="D7" s="119" t="s">
        <v>447</v>
      </c>
      <c r="E7" s="168" t="s">
        <v>182</v>
      </c>
      <c r="F7" s="336">
        <v>1299778</v>
      </c>
      <c r="G7" s="336" t="s">
        <v>15</v>
      </c>
      <c r="H7" s="336" t="s">
        <v>48</v>
      </c>
      <c r="I7" s="336" t="s">
        <v>124</v>
      </c>
      <c r="J7" s="418">
        <v>44102</v>
      </c>
      <c r="K7" s="336">
        <f t="shared" ref="K7:K25" ca="1" si="5">YEARFRAC(J7,TODAY())</f>
        <v>1.4166666666666667</v>
      </c>
      <c r="L7" s="336">
        <f t="shared" ref="L7:L25" ca="1" si="6">_xlfn.DAYS(TODAY(),J7)</f>
        <v>518</v>
      </c>
      <c r="M7" s="336">
        <f t="shared" ref="M7:M25" ca="1" si="7">L7/30</f>
        <v>17.266666666666666</v>
      </c>
      <c r="N7" s="373" t="s">
        <v>183</v>
      </c>
      <c r="O7" s="416">
        <v>44445</v>
      </c>
      <c r="P7" s="585">
        <f t="shared" si="4"/>
        <v>11.433333333333334</v>
      </c>
      <c r="Q7" s="1077">
        <v>44511</v>
      </c>
      <c r="R7" s="417">
        <f t="shared" si="3"/>
        <v>13.633333333333333</v>
      </c>
      <c r="S7" s="275">
        <v>193</v>
      </c>
      <c r="T7" s="326"/>
      <c r="U7" s="326"/>
      <c r="V7" s="326"/>
      <c r="W7" s="326"/>
      <c r="X7" s="326"/>
      <c r="Y7" s="326"/>
      <c r="Z7" s="326"/>
      <c r="AA7" s="326"/>
      <c r="AB7" s="326"/>
      <c r="AC7" s="275">
        <v>36</v>
      </c>
      <c r="AD7" s="275">
        <v>35</v>
      </c>
      <c r="AE7" s="275">
        <v>35</v>
      </c>
      <c r="AF7" s="275">
        <v>35</v>
      </c>
      <c r="AG7" s="275">
        <v>35</v>
      </c>
      <c r="AH7" s="275">
        <v>35</v>
      </c>
      <c r="AI7" s="275">
        <v>35</v>
      </c>
      <c r="AJ7" s="275">
        <v>35</v>
      </c>
      <c r="AK7" s="275">
        <v>34</v>
      </c>
      <c r="AL7" s="275">
        <v>36</v>
      </c>
      <c r="AM7" s="275">
        <v>36</v>
      </c>
      <c r="AN7" s="275">
        <v>36</v>
      </c>
      <c r="AO7" s="275">
        <v>36</v>
      </c>
      <c r="AP7">
        <v>36</v>
      </c>
      <c r="AQ7">
        <v>160</v>
      </c>
      <c r="AT7" s="275"/>
    </row>
    <row r="8" spans="1:53" ht="16" x14ac:dyDescent="0.2">
      <c r="A8" s="417" t="s">
        <v>2096</v>
      </c>
      <c r="B8" s="1">
        <v>7</v>
      </c>
      <c r="C8" s="1071" t="s">
        <v>1429</v>
      </c>
      <c r="D8" s="119" t="s">
        <v>448</v>
      </c>
      <c r="E8" s="168" t="s">
        <v>182</v>
      </c>
      <c r="F8" s="336">
        <v>1324364</v>
      </c>
      <c r="G8" s="336" t="s">
        <v>17</v>
      </c>
      <c r="H8" s="336" t="s">
        <v>48</v>
      </c>
      <c r="I8" s="336" t="s">
        <v>124</v>
      </c>
      <c r="J8" s="418">
        <v>44095</v>
      </c>
      <c r="K8" s="336">
        <f t="shared" ca="1" si="5"/>
        <v>1.4361111111111111</v>
      </c>
      <c r="L8" s="336">
        <f t="shared" ca="1" si="6"/>
        <v>525</v>
      </c>
      <c r="M8" s="336">
        <f t="shared" ca="1" si="7"/>
        <v>17.5</v>
      </c>
      <c r="N8" s="373" t="s">
        <v>183</v>
      </c>
      <c r="O8" s="416">
        <v>44445</v>
      </c>
      <c r="P8" s="585">
        <f t="shared" si="4"/>
        <v>11.666666666666666</v>
      </c>
      <c r="Q8" s="1077">
        <v>44510</v>
      </c>
      <c r="R8" s="417">
        <f t="shared" si="3"/>
        <v>13.833333333333334</v>
      </c>
      <c r="S8" s="275">
        <v>201</v>
      </c>
      <c r="T8" s="326"/>
      <c r="U8" s="326"/>
      <c r="V8" s="326"/>
      <c r="W8" s="326"/>
      <c r="X8" s="326"/>
      <c r="Y8" s="326"/>
      <c r="Z8" s="326"/>
      <c r="AA8" s="326"/>
      <c r="AB8" s="326"/>
      <c r="AC8" s="275">
        <v>26</v>
      </c>
      <c r="AD8" s="275">
        <v>26</v>
      </c>
      <c r="AE8" s="275">
        <v>26</v>
      </c>
      <c r="AF8" s="275">
        <v>26</v>
      </c>
      <c r="AG8" s="275">
        <v>26</v>
      </c>
      <c r="AH8" s="275">
        <v>26</v>
      </c>
      <c r="AI8" s="275">
        <v>26</v>
      </c>
      <c r="AJ8" s="275">
        <v>26</v>
      </c>
      <c r="AK8" s="275">
        <v>26</v>
      </c>
      <c r="AL8" s="275">
        <v>27</v>
      </c>
      <c r="AM8" s="275">
        <v>25</v>
      </c>
      <c r="AN8" s="275">
        <v>26</v>
      </c>
      <c r="AO8" s="275">
        <v>26</v>
      </c>
      <c r="AP8">
        <v>26</v>
      </c>
      <c r="AQ8">
        <v>162</v>
      </c>
      <c r="AT8" s="275"/>
    </row>
    <row r="9" spans="1:53" ht="16" x14ac:dyDescent="0.2">
      <c r="A9" s="417" t="s">
        <v>2096</v>
      </c>
      <c r="B9" s="1">
        <v>8</v>
      </c>
      <c r="C9" s="1071" t="s">
        <v>1432</v>
      </c>
      <c r="D9" s="119" t="s">
        <v>449</v>
      </c>
      <c r="E9" s="168" t="s">
        <v>182</v>
      </c>
      <c r="F9" s="336">
        <v>1324364</v>
      </c>
      <c r="G9" s="336" t="s">
        <v>17</v>
      </c>
      <c r="H9" s="336" t="s">
        <v>48</v>
      </c>
      <c r="I9" s="336" t="s">
        <v>450</v>
      </c>
      <c r="J9" s="418">
        <v>44095</v>
      </c>
      <c r="K9" s="336">
        <f t="shared" ca="1" si="5"/>
        <v>1.4361111111111111</v>
      </c>
      <c r="L9" s="336">
        <f t="shared" ca="1" si="6"/>
        <v>525</v>
      </c>
      <c r="M9" s="336">
        <f t="shared" ca="1" si="7"/>
        <v>17.5</v>
      </c>
      <c r="N9" s="373" t="s">
        <v>183</v>
      </c>
      <c r="O9" s="416">
        <v>44445</v>
      </c>
      <c r="P9" s="585">
        <f t="shared" si="4"/>
        <v>11.666666666666666</v>
      </c>
      <c r="Q9" s="1077">
        <v>44510</v>
      </c>
      <c r="R9" s="417">
        <f t="shared" si="3"/>
        <v>13.833333333333334</v>
      </c>
      <c r="S9" s="275">
        <v>189</v>
      </c>
      <c r="T9" s="326"/>
      <c r="U9" s="326"/>
      <c r="V9" s="326"/>
      <c r="W9" s="326"/>
      <c r="X9" s="326"/>
      <c r="Y9" s="326"/>
      <c r="Z9" s="326"/>
      <c r="AA9" s="326"/>
      <c r="AB9" s="326"/>
      <c r="AC9" s="275">
        <v>28</v>
      </c>
      <c r="AD9" s="657">
        <v>28</v>
      </c>
      <c r="AE9" s="657">
        <v>28</v>
      </c>
      <c r="AF9" s="657">
        <v>29</v>
      </c>
      <c r="AG9" s="657">
        <v>28</v>
      </c>
      <c r="AH9" s="657">
        <v>28</v>
      </c>
      <c r="AI9" s="657">
        <v>27</v>
      </c>
      <c r="AJ9" s="657">
        <v>28</v>
      </c>
      <c r="AK9" s="657">
        <v>27</v>
      </c>
      <c r="AL9" s="657">
        <v>27</v>
      </c>
      <c r="AM9" s="657">
        <v>28</v>
      </c>
      <c r="AN9" s="657">
        <v>28</v>
      </c>
      <c r="AO9" s="657">
        <v>28</v>
      </c>
      <c r="AP9">
        <v>28</v>
      </c>
      <c r="AQ9">
        <v>149</v>
      </c>
      <c r="AT9" s="657"/>
    </row>
    <row r="10" spans="1:53" ht="16" x14ac:dyDescent="0.2">
      <c r="A10" s="918" t="s">
        <v>2112</v>
      </c>
      <c r="B10" s="1">
        <v>9</v>
      </c>
      <c r="C10" s="1071" t="s">
        <v>1435</v>
      </c>
      <c r="D10" s="119" t="s">
        <v>451</v>
      </c>
      <c r="E10" s="168" t="s">
        <v>192</v>
      </c>
      <c r="F10" s="634">
        <v>1343446</v>
      </c>
      <c r="G10" s="587" t="s">
        <v>17</v>
      </c>
      <c r="H10" s="587" t="s">
        <v>52</v>
      </c>
      <c r="I10" s="588" t="s">
        <v>124</v>
      </c>
      <c r="J10" s="588">
        <v>44082</v>
      </c>
      <c r="K10" s="525">
        <f t="shared" ca="1" si="5"/>
        <v>1.4722222222222223</v>
      </c>
      <c r="L10" s="525">
        <f t="shared" ca="1" si="6"/>
        <v>538</v>
      </c>
      <c r="M10" s="525">
        <f t="shared" ca="1" si="7"/>
        <v>17.933333333333334</v>
      </c>
      <c r="N10" s="550" t="s">
        <v>14</v>
      </c>
      <c r="O10" s="589">
        <v>44445</v>
      </c>
      <c r="P10" s="590">
        <f>_xlfn.DAYS(O10,J10)/30</f>
        <v>12.1</v>
      </c>
      <c r="Q10" s="1078">
        <v>44517</v>
      </c>
      <c r="R10" s="1076">
        <f t="shared" si="3"/>
        <v>14.5</v>
      </c>
      <c r="S10" s="595"/>
      <c r="T10" s="595">
        <v>32</v>
      </c>
      <c r="U10" s="595"/>
      <c r="V10" s="595"/>
      <c r="W10" s="595">
        <v>32</v>
      </c>
      <c r="X10" s="595">
        <v>33</v>
      </c>
      <c r="Y10" s="595">
        <v>35</v>
      </c>
      <c r="Z10" s="595">
        <v>35</v>
      </c>
      <c r="AA10" s="595">
        <v>36</v>
      </c>
      <c r="AB10" s="595">
        <v>37</v>
      </c>
      <c r="AC10" s="595">
        <v>38</v>
      </c>
      <c r="AD10" s="448">
        <v>34</v>
      </c>
      <c r="AE10" s="448">
        <v>37</v>
      </c>
      <c r="AF10" s="448">
        <v>36</v>
      </c>
      <c r="AG10" s="448">
        <v>37</v>
      </c>
      <c r="AH10" s="448">
        <v>37</v>
      </c>
      <c r="AI10" s="448">
        <v>36</v>
      </c>
      <c r="AJ10" s="448">
        <v>34</v>
      </c>
      <c r="AK10" s="448">
        <v>35</v>
      </c>
      <c r="AL10" s="448">
        <v>36</v>
      </c>
      <c r="AM10" s="448">
        <v>38</v>
      </c>
      <c r="AN10" s="448">
        <v>38</v>
      </c>
      <c r="AO10" s="448">
        <v>40</v>
      </c>
      <c r="AR10" s="448">
        <v>41</v>
      </c>
      <c r="AS10">
        <v>188</v>
      </c>
      <c r="AT10" s="448"/>
    </row>
    <row r="11" spans="1:53" ht="16" x14ac:dyDescent="0.2">
      <c r="A11" s="810" t="s">
        <v>2112</v>
      </c>
      <c r="B11" s="1">
        <v>10</v>
      </c>
      <c r="C11" s="1071" t="s">
        <v>1438</v>
      </c>
      <c r="D11" s="119" t="s">
        <v>452</v>
      </c>
      <c r="E11" s="168" t="s">
        <v>192</v>
      </c>
      <c r="F11" s="635">
        <v>1343446</v>
      </c>
      <c r="G11" s="545" t="s">
        <v>17</v>
      </c>
      <c r="H11" s="545" t="s">
        <v>52</v>
      </c>
      <c r="I11" s="546" t="s">
        <v>121</v>
      </c>
      <c r="J11" s="546">
        <v>44082</v>
      </c>
      <c r="K11" s="525">
        <f t="shared" ca="1" si="5"/>
        <v>1.4722222222222223</v>
      </c>
      <c r="L11" s="525">
        <f t="shared" ca="1" si="6"/>
        <v>538</v>
      </c>
      <c r="M11" s="525">
        <f t="shared" ca="1" si="7"/>
        <v>17.933333333333334</v>
      </c>
      <c r="N11" s="550" t="s">
        <v>14</v>
      </c>
      <c r="O11" s="552">
        <v>44445</v>
      </c>
      <c r="P11" s="586">
        <f t="shared" ref="P11:P25" si="8">_xlfn.DAYS(O11,J11)/30</f>
        <v>12.1</v>
      </c>
      <c r="Q11" s="1078">
        <v>44517</v>
      </c>
      <c r="R11" s="1076">
        <f t="shared" si="3"/>
        <v>14.5</v>
      </c>
      <c r="S11" s="448">
        <v>198</v>
      </c>
      <c r="T11" s="448">
        <v>32</v>
      </c>
      <c r="U11" s="448"/>
      <c r="V11" s="448"/>
      <c r="W11" s="448">
        <v>32</v>
      </c>
      <c r="X11" s="448">
        <v>34</v>
      </c>
      <c r="Y11" s="448">
        <v>34</v>
      </c>
      <c r="Z11" s="448">
        <v>34</v>
      </c>
      <c r="AA11" s="448">
        <v>35</v>
      </c>
      <c r="AB11" s="448">
        <v>38</v>
      </c>
      <c r="AC11" s="448">
        <v>39</v>
      </c>
      <c r="AD11" s="448">
        <v>39</v>
      </c>
      <c r="AE11" s="448">
        <v>42</v>
      </c>
      <c r="AF11" s="448">
        <v>42</v>
      </c>
      <c r="AG11" s="448">
        <v>42</v>
      </c>
      <c r="AH11" s="448">
        <v>42</v>
      </c>
      <c r="AI11" s="448">
        <v>43</v>
      </c>
      <c r="AJ11" s="448">
        <v>42</v>
      </c>
      <c r="AK11" s="448">
        <v>43</v>
      </c>
      <c r="AL11" s="448">
        <v>44</v>
      </c>
      <c r="AM11" s="448">
        <v>46</v>
      </c>
      <c r="AN11" s="448">
        <v>46</v>
      </c>
      <c r="AO11" s="448">
        <v>48</v>
      </c>
      <c r="AR11" s="448">
        <v>48</v>
      </c>
      <c r="AS11">
        <v>210</v>
      </c>
      <c r="AT11" s="448"/>
    </row>
    <row r="12" spans="1:53" ht="16" x14ac:dyDescent="0.2">
      <c r="A12" s="810" t="s">
        <v>2112</v>
      </c>
      <c r="B12" s="1">
        <v>11</v>
      </c>
      <c r="C12" s="1071" t="s">
        <v>1441</v>
      </c>
      <c r="D12" s="119" t="s">
        <v>453</v>
      </c>
      <c r="E12" s="168" t="s">
        <v>192</v>
      </c>
      <c r="F12" s="635">
        <v>1343446</v>
      </c>
      <c r="G12" s="545" t="s">
        <v>17</v>
      </c>
      <c r="H12" s="545" t="s">
        <v>52</v>
      </c>
      <c r="I12" s="546" t="s">
        <v>111</v>
      </c>
      <c r="J12" s="546">
        <v>44082</v>
      </c>
      <c r="K12" s="525">
        <f t="shared" ca="1" si="5"/>
        <v>1.4722222222222223</v>
      </c>
      <c r="L12" s="525">
        <f t="shared" ca="1" si="6"/>
        <v>538</v>
      </c>
      <c r="M12" s="525">
        <f t="shared" ca="1" si="7"/>
        <v>17.933333333333334</v>
      </c>
      <c r="N12" s="550" t="s">
        <v>14</v>
      </c>
      <c r="O12" s="552">
        <v>44445</v>
      </c>
      <c r="P12" s="586">
        <f t="shared" si="8"/>
        <v>12.1</v>
      </c>
      <c r="Q12" s="1078">
        <v>44517</v>
      </c>
      <c r="R12" s="1076">
        <f t="shared" si="3"/>
        <v>14.5</v>
      </c>
      <c r="S12" s="448">
        <v>206</v>
      </c>
      <c r="T12" s="448">
        <v>27</v>
      </c>
      <c r="U12" s="448"/>
      <c r="V12" s="448"/>
      <c r="W12" s="448">
        <v>27</v>
      </c>
      <c r="X12" s="448">
        <v>27</v>
      </c>
      <c r="Y12" s="448">
        <v>28</v>
      </c>
      <c r="Z12" s="448">
        <v>28</v>
      </c>
      <c r="AA12" s="448">
        <v>29</v>
      </c>
      <c r="AB12" s="448">
        <v>30</v>
      </c>
      <c r="AC12" s="448">
        <v>33</v>
      </c>
      <c r="AD12" s="448">
        <v>30</v>
      </c>
      <c r="AE12" s="448">
        <v>31</v>
      </c>
      <c r="AF12" s="448">
        <v>30</v>
      </c>
      <c r="AG12" s="448">
        <v>31</v>
      </c>
      <c r="AH12" s="448">
        <v>31</v>
      </c>
      <c r="AI12" s="448">
        <v>32</v>
      </c>
      <c r="AJ12" s="448">
        <v>31</v>
      </c>
      <c r="AK12" s="448">
        <v>31</v>
      </c>
      <c r="AL12" s="448">
        <v>30</v>
      </c>
      <c r="AM12" s="448">
        <v>30</v>
      </c>
      <c r="AN12" s="448">
        <v>31</v>
      </c>
      <c r="AO12" s="448">
        <v>31</v>
      </c>
      <c r="AR12" s="448">
        <v>31</v>
      </c>
      <c r="AS12">
        <v>160</v>
      </c>
      <c r="AT12" s="448"/>
    </row>
    <row r="13" spans="1:53" ht="16" x14ac:dyDescent="0.2">
      <c r="A13" s="810" t="s">
        <v>2112</v>
      </c>
      <c r="B13" s="1">
        <v>12</v>
      </c>
      <c r="C13" s="1071" t="s">
        <v>1444</v>
      </c>
      <c r="D13" s="119" t="s">
        <v>454</v>
      </c>
      <c r="E13" s="168" t="s">
        <v>192</v>
      </c>
      <c r="F13" s="635">
        <v>1343446</v>
      </c>
      <c r="G13" s="545" t="s">
        <v>17</v>
      </c>
      <c r="H13" s="545" t="s">
        <v>52</v>
      </c>
      <c r="I13" s="546" t="s">
        <v>118</v>
      </c>
      <c r="J13" s="546">
        <v>44082</v>
      </c>
      <c r="K13" s="525">
        <f t="shared" ca="1" si="5"/>
        <v>1.4722222222222223</v>
      </c>
      <c r="L13" s="525">
        <f t="shared" ca="1" si="6"/>
        <v>538</v>
      </c>
      <c r="M13" s="525">
        <f t="shared" ca="1" si="7"/>
        <v>17.933333333333334</v>
      </c>
      <c r="N13" s="550" t="s">
        <v>14</v>
      </c>
      <c r="O13" s="552">
        <v>44445</v>
      </c>
      <c r="P13" s="586">
        <f t="shared" si="8"/>
        <v>12.1</v>
      </c>
      <c r="Q13" s="1078">
        <v>44517</v>
      </c>
      <c r="R13" s="1076">
        <f t="shared" si="3"/>
        <v>14.5</v>
      </c>
      <c r="S13" s="448">
        <v>173</v>
      </c>
      <c r="T13" s="448">
        <v>29</v>
      </c>
      <c r="U13" s="448"/>
      <c r="V13" s="448"/>
      <c r="W13" s="448">
        <v>29</v>
      </c>
      <c r="X13" s="448">
        <v>29</v>
      </c>
      <c r="Y13" s="448">
        <v>30</v>
      </c>
      <c r="Z13" s="448">
        <v>31</v>
      </c>
      <c r="AA13" s="448">
        <v>31</v>
      </c>
      <c r="AB13" s="448">
        <v>31</v>
      </c>
      <c r="AC13" s="448">
        <v>35</v>
      </c>
      <c r="AD13" s="448">
        <v>33</v>
      </c>
      <c r="AE13" s="448">
        <v>34</v>
      </c>
      <c r="AF13" s="448">
        <v>35</v>
      </c>
      <c r="AG13" s="448">
        <v>37</v>
      </c>
      <c r="AH13" s="448">
        <v>37</v>
      </c>
      <c r="AI13" s="448">
        <v>35</v>
      </c>
      <c r="AJ13" s="448">
        <v>34</v>
      </c>
      <c r="AK13" s="448">
        <v>36</v>
      </c>
      <c r="AL13" s="448">
        <v>36</v>
      </c>
      <c r="AM13" s="448">
        <v>38</v>
      </c>
      <c r="AN13" s="448">
        <v>37</v>
      </c>
      <c r="AO13" s="448">
        <v>38</v>
      </c>
      <c r="AR13" s="448">
        <v>39</v>
      </c>
      <c r="AS13">
        <v>199</v>
      </c>
      <c r="AT13" s="448"/>
    </row>
    <row r="14" spans="1:53" ht="16" x14ac:dyDescent="0.2">
      <c r="A14" s="810" t="s">
        <v>2112</v>
      </c>
      <c r="B14" s="1">
        <v>13</v>
      </c>
      <c r="C14" s="1071" t="s">
        <v>1448</v>
      </c>
      <c r="D14" s="119" t="s">
        <v>455</v>
      </c>
      <c r="E14" s="168" t="s">
        <v>192</v>
      </c>
      <c r="F14" s="635">
        <v>1343446</v>
      </c>
      <c r="G14" s="545" t="s">
        <v>17</v>
      </c>
      <c r="H14" s="545" t="s">
        <v>52</v>
      </c>
      <c r="I14" s="546" t="s">
        <v>115</v>
      </c>
      <c r="J14" s="546">
        <v>44082</v>
      </c>
      <c r="K14" s="525">
        <f t="shared" ca="1" si="5"/>
        <v>1.4722222222222223</v>
      </c>
      <c r="L14" s="525">
        <f t="shared" ca="1" si="6"/>
        <v>538</v>
      </c>
      <c r="M14" s="525">
        <f t="shared" ca="1" si="7"/>
        <v>17.933333333333334</v>
      </c>
      <c r="N14" s="550" t="s">
        <v>14</v>
      </c>
      <c r="O14" s="552">
        <v>44445</v>
      </c>
      <c r="P14" s="586">
        <f t="shared" si="8"/>
        <v>12.1</v>
      </c>
      <c r="Q14" s="1078">
        <v>44517</v>
      </c>
      <c r="R14" s="1076">
        <f t="shared" si="3"/>
        <v>14.5</v>
      </c>
      <c r="S14" s="448">
        <v>181</v>
      </c>
      <c r="T14" s="448">
        <v>31</v>
      </c>
      <c r="U14" s="448"/>
      <c r="V14" s="448"/>
      <c r="W14" s="448">
        <v>31</v>
      </c>
      <c r="X14" s="448">
        <v>31</v>
      </c>
      <c r="Y14" s="448">
        <v>32</v>
      </c>
      <c r="Z14" s="448">
        <v>32</v>
      </c>
      <c r="AA14" s="448">
        <v>31</v>
      </c>
      <c r="AB14" s="448">
        <v>32</v>
      </c>
      <c r="AC14" s="448">
        <v>34</v>
      </c>
      <c r="AD14" s="448">
        <v>33</v>
      </c>
      <c r="AE14" s="448">
        <v>34</v>
      </c>
      <c r="AF14" s="448">
        <v>33</v>
      </c>
      <c r="AG14" s="448">
        <v>33</v>
      </c>
      <c r="AH14" s="448">
        <v>36</v>
      </c>
      <c r="AI14" s="448">
        <v>36</v>
      </c>
      <c r="AJ14" s="448">
        <v>34</v>
      </c>
      <c r="AK14" s="448">
        <v>35</v>
      </c>
      <c r="AL14" s="448">
        <v>36</v>
      </c>
      <c r="AM14" s="448">
        <v>36</v>
      </c>
      <c r="AN14" s="448">
        <v>35</v>
      </c>
      <c r="AO14" s="448">
        <v>37</v>
      </c>
      <c r="AR14" s="448">
        <v>35</v>
      </c>
      <c r="AS14">
        <v>156</v>
      </c>
      <c r="AT14" s="448"/>
    </row>
    <row r="15" spans="1:53" ht="16" x14ac:dyDescent="0.2">
      <c r="A15" s="810" t="s">
        <v>2112</v>
      </c>
      <c r="B15" s="1">
        <v>14</v>
      </c>
      <c r="C15" s="1071" t="s">
        <v>1451</v>
      </c>
      <c r="D15" s="119" t="s">
        <v>456</v>
      </c>
      <c r="E15" s="168" t="s">
        <v>219</v>
      </c>
      <c r="F15" s="545">
        <v>1362660</v>
      </c>
      <c r="G15" s="545" t="s">
        <v>17</v>
      </c>
      <c r="H15" s="545" t="s">
        <v>52</v>
      </c>
      <c r="I15" s="546" t="s">
        <v>124</v>
      </c>
      <c r="J15" s="546">
        <v>44107</v>
      </c>
      <c r="K15" s="525">
        <f t="shared" ca="1" si="5"/>
        <v>1.4027777777777777</v>
      </c>
      <c r="L15" s="525">
        <f t="shared" ca="1" si="6"/>
        <v>513</v>
      </c>
      <c r="M15" s="525">
        <f t="shared" ca="1" si="7"/>
        <v>17.100000000000001</v>
      </c>
      <c r="N15" s="550" t="s">
        <v>14</v>
      </c>
      <c r="O15" s="552">
        <v>44445</v>
      </c>
      <c r="P15" s="586">
        <f t="shared" si="8"/>
        <v>11.266666666666667</v>
      </c>
      <c r="Q15" s="1078">
        <v>44517</v>
      </c>
      <c r="R15" s="1076">
        <f t="shared" si="3"/>
        <v>13.666666666666666</v>
      </c>
      <c r="S15" s="448">
        <v>217</v>
      </c>
      <c r="T15" s="448">
        <v>32</v>
      </c>
      <c r="U15" s="448"/>
      <c r="V15" s="448"/>
      <c r="W15" s="448">
        <v>32</v>
      </c>
      <c r="X15" s="448">
        <v>32</v>
      </c>
      <c r="Y15" s="448">
        <v>34</v>
      </c>
      <c r="Z15" s="448">
        <v>35</v>
      </c>
      <c r="AA15" s="448">
        <v>35</v>
      </c>
      <c r="AB15" s="448">
        <v>36</v>
      </c>
      <c r="AC15" s="448">
        <v>27</v>
      </c>
      <c r="AD15" s="448">
        <v>27</v>
      </c>
      <c r="AE15" s="448">
        <v>26</v>
      </c>
      <c r="AF15" s="448">
        <v>26</v>
      </c>
      <c r="AG15" s="448">
        <v>28</v>
      </c>
      <c r="AH15" s="448">
        <v>28</v>
      </c>
      <c r="AI15" s="448">
        <v>28</v>
      </c>
      <c r="AJ15" s="448">
        <v>28</v>
      </c>
      <c r="AK15" s="448">
        <v>28</v>
      </c>
      <c r="AL15" s="448">
        <v>29</v>
      </c>
      <c r="AM15" s="448">
        <v>30</v>
      </c>
      <c r="AN15" s="448">
        <v>30</v>
      </c>
      <c r="AO15" s="448">
        <v>31</v>
      </c>
      <c r="AR15" s="448">
        <v>31</v>
      </c>
      <c r="AS15">
        <v>193</v>
      </c>
      <c r="AT15" s="448"/>
    </row>
    <row r="16" spans="1:53" ht="16" x14ac:dyDescent="0.2">
      <c r="A16" s="810" t="s">
        <v>2112</v>
      </c>
      <c r="B16" s="1">
        <v>15</v>
      </c>
      <c r="C16" s="1071" t="s">
        <v>1454</v>
      </c>
      <c r="D16" s="119" t="s">
        <v>457</v>
      </c>
      <c r="E16" s="168" t="s">
        <v>219</v>
      </c>
      <c r="F16" s="545">
        <v>1362660</v>
      </c>
      <c r="G16" s="545" t="s">
        <v>17</v>
      </c>
      <c r="H16" s="545" t="s">
        <v>52</v>
      </c>
      <c r="I16" s="546" t="s">
        <v>121</v>
      </c>
      <c r="J16" s="546">
        <v>44107</v>
      </c>
      <c r="K16" s="525">
        <f t="shared" ca="1" si="5"/>
        <v>1.4027777777777777</v>
      </c>
      <c r="L16" s="525">
        <f t="shared" ca="1" si="6"/>
        <v>513</v>
      </c>
      <c r="M16" s="525">
        <f t="shared" ca="1" si="7"/>
        <v>17.100000000000001</v>
      </c>
      <c r="N16" s="550" t="s">
        <v>14</v>
      </c>
      <c r="O16" s="552">
        <v>44445</v>
      </c>
      <c r="P16" s="586">
        <f t="shared" si="8"/>
        <v>11.266666666666667</v>
      </c>
      <c r="Q16" s="1078">
        <v>44518</v>
      </c>
      <c r="R16" s="1076">
        <f t="shared" si="3"/>
        <v>13.7</v>
      </c>
      <c r="S16" s="448">
        <v>195</v>
      </c>
      <c r="T16" s="448">
        <v>29</v>
      </c>
      <c r="U16" s="448"/>
      <c r="V16" s="448"/>
      <c r="W16" s="448">
        <v>29</v>
      </c>
      <c r="X16" s="448">
        <v>32</v>
      </c>
      <c r="Y16" s="448">
        <v>34</v>
      </c>
      <c r="Z16" s="448">
        <v>36</v>
      </c>
      <c r="AA16" s="448">
        <v>38</v>
      </c>
      <c r="AB16" s="448">
        <v>40</v>
      </c>
      <c r="AC16" s="448">
        <v>39</v>
      </c>
      <c r="AD16" s="448">
        <v>35</v>
      </c>
      <c r="AE16" s="448">
        <v>36</v>
      </c>
      <c r="AF16" s="448">
        <v>35</v>
      </c>
      <c r="AG16" s="448">
        <v>36</v>
      </c>
      <c r="AH16" s="448">
        <v>36</v>
      </c>
      <c r="AI16" s="448">
        <v>37</v>
      </c>
      <c r="AJ16" s="448">
        <v>36</v>
      </c>
      <c r="AK16" s="448">
        <v>37</v>
      </c>
      <c r="AL16" s="448">
        <v>38</v>
      </c>
      <c r="AM16" s="448">
        <v>38</v>
      </c>
      <c r="AN16" s="448">
        <v>38</v>
      </c>
      <c r="AO16" s="448">
        <v>38</v>
      </c>
      <c r="AR16" s="448">
        <v>39</v>
      </c>
      <c r="AS16">
        <v>183</v>
      </c>
      <c r="AT16" s="448"/>
    </row>
    <row r="17" spans="1:53" ht="16" x14ac:dyDescent="0.2">
      <c r="A17" s="810" t="s">
        <v>2112</v>
      </c>
      <c r="B17" s="1">
        <v>16</v>
      </c>
      <c r="C17" s="1071" t="s">
        <v>1457</v>
      </c>
      <c r="D17" s="119" t="s">
        <v>458</v>
      </c>
      <c r="E17" s="168" t="s">
        <v>219</v>
      </c>
      <c r="F17" s="545">
        <v>1362660</v>
      </c>
      <c r="G17" s="545" t="s">
        <v>17</v>
      </c>
      <c r="H17" s="545" t="s">
        <v>52</v>
      </c>
      <c r="I17" s="546" t="s">
        <v>111</v>
      </c>
      <c r="J17" s="546">
        <v>44107</v>
      </c>
      <c r="K17" s="525">
        <f t="shared" ca="1" si="5"/>
        <v>1.4027777777777777</v>
      </c>
      <c r="L17" s="525">
        <f t="shared" ca="1" si="6"/>
        <v>513</v>
      </c>
      <c r="M17" s="525">
        <f t="shared" ca="1" si="7"/>
        <v>17.100000000000001</v>
      </c>
      <c r="N17" s="550" t="s">
        <v>14</v>
      </c>
      <c r="O17" s="552">
        <v>44445</v>
      </c>
      <c r="P17" s="586">
        <f t="shared" si="8"/>
        <v>11.266666666666667</v>
      </c>
      <c r="Q17" s="1078">
        <v>44518</v>
      </c>
      <c r="R17" s="1076">
        <f t="shared" si="3"/>
        <v>13.7</v>
      </c>
      <c r="S17" s="448">
        <v>168</v>
      </c>
      <c r="T17" s="448">
        <v>28</v>
      </c>
      <c r="U17" s="448"/>
      <c r="V17" s="448"/>
      <c r="W17" s="448">
        <v>28</v>
      </c>
      <c r="X17" s="448">
        <v>29</v>
      </c>
      <c r="Y17" s="448">
        <v>30</v>
      </c>
      <c r="Z17" s="448">
        <v>31</v>
      </c>
      <c r="AA17" s="448">
        <v>33</v>
      </c>
      <c r="AB17" s="448">
        <v>33</v>
      </c>
      <c r="AC17" s="448">
        <v>33</v>
      </c>
      <c r="AD17" s="448">
        <v>33</v>
      </c>
      <c r="AE17" s="448">
        <v>34</v>
      </c>
      <c r="AF17" s="448">
        <v>34</v>
      </c>
      <c r="AG17" s="448">
        <v>33</v>
      </c>
      <c r="AH17" s="448">
        <v>34</v>
      </c>
      <c r="AI17" s="448">
        <v>35</v>
      </c>
      <c r="AJ17" s="448">
        <v>35</v>
      </c>
      <c r="AK17" s="448">
        <v>35</v>
      </c>
      <c r="AL17" s="448">
        <v>36</v>
      </c>
      <c r="AM17" s="448">
        <v>37</v>
      </c>
      <c r="AN17" s="448">
        <v>37</v>
      </c>
      <c r="AO17" s="448">
        <v>37</v>
      </c>
      <c r="AR17" s="448">
        <v>37</v>
      </c>
      <c r="AS17">
        <v>195</v>
      </c>
      <c r="AT17" s="448"/>
    </row>
    <row r="18" spans="1:53" ht="16" x14ac:dyDescent="0.2">
      <c r="A18" s="810" t="s">
        <v>2112</v>
      </c>
      <c r="B18" s="1">
        <v>17</v>
      </c>
      <c r="C18" s="1071" t="s">
        <v>1460</v>
      </c>
      <c r="D18" s="119" t="s">
        <v>459</v>
      </c>
      <c r="E18" s="168" t="s">
        <v>219</v>
      </c>
      <c r="F18" s="545">
        <v>1362660</v>
      </c>
      <c r="G18" s="545" t="s">
        <v>17</v>
      </c>
      <c r="H18" s="545" t="s">
        <v>52</v>
      </c>
      <c r="I18" s="546" t="s">
        <v>118</v>
      </c>
      <c r="J18" s="546">
        <v>44107</v>
      </c>
      <c r="K18" s="525">
        <f t="shared" ca="1" si="5"/>
        <v>1.4027777777777777</v>
      </c>
      <c r="L18" s="525">
        <f t="shared" ca="1" si="6"/>
        <v>513</v>
      </c>
      <c r="M18" s="525">
        <f t="shared" ca="1" si="7"/>
        <v>17.100000000000001</v>
      </c>
      <c r="N18" s="550" t="s">
        <v>14</v>
      </c>
      <c r="O18" s="552">
        <v>44445</v>
      </c>
      <c r="P18" s="586">
        <f t="shared" si="8"/>
        <v>11.266666666666667</v>
      </c>
      <c r="Q18" s="1078">
        <v>44518</v>
      </c>
      <c r="R18" s="1076">
        <f t="shared" si="3"/>
        <v>13.7</v>
      </c>
      <c r="S18" s="448">
        <v>184</v>
      </c>
      <c r="T18" s="448">
        <v>33</v>
      </c>
      <c r="U18" s="448"/>
      <c r="V18" s="448"/>
      <c r="W18" s="448">
        <v>33</v>
      </c>
      <c r="X18" s="448">
        <v>34</v>
      </c>
      <c r="Y18" s="448">
        <v>34</v>
      </c>
      <c r="Z18" s="448">
        <v>35</v>
      </c>
      <c r="AA18" s="448">
        <v>35</v>
      </c>
      <c r="AB18" s="448">
        <v>35</v>
      </c>
      <c r="AC18" s="448">
        <v>26</v>
      </c>
      <c r="AD18" s="448">
        <v>27</v>
      </c>
      <c r="AE18" s="448">
        <v>25</v>
      </c>
      <c r="AF18" s="448">
        <v>26</v>
      </c>
      <c r="AG18" s="448">
        <v>26</v>
      </c>
      <c r="AH18" s="448">
        <v>25</v>
      </c>
      <c r="AI18" s="448">
        <v>27</v>
      </c>
      <c r="AJ18" s="448">
        <v>26</v>
      </c>
      <c r="AK18" s="448">
        <v>26</v>
      </c>
      <c r="AL18" s="448">
        <v>26</v>
      </c>
      <c r="AM18" s="448">
        <v>26</v>
      </c>
      <c r="AN18" s="448">
        <v>26</v>
      </c>
      <c r="AO18" s="448">
        <v>25</v>
      </c>
      <c r="AR18" s="448">
        <v>26</v>
      </c>
      <c r="AS18">
        <v>179</v>
      </c>
      <c r="AT18" s="448"/>
    </row>
    <row r="19" spans="1:53" ht="16" x14ac:dyDescent="0.2">
      <c r="A19" s="810" t="s">
        <v>2112</v>
      </c>
      <c r="B19" s="1">
        <v>18</v>
      </c>
      <c r="C19" s="1071" t="s">
        <v>1463</v>
      </c>
      <c r="D19" s="119" t="s">
        <v>460</v>
      </c>
      <c r="E19" s="168" t="s">
        <v>219</v>
      </c>
      <c r="F19" s="545">
        <v>1362660</v>
      </c>
      <c r="G19" s="545" t="s">
        <v>17</v>
      </c>
      <c r="H19" s="545" t="s">
        <v>52</v>
      </c>
      <c r="I19" s="546" t="s">
        <v>115</v>
      </c>
      <c r="J19" s="546">
        <v>44107</v>
      </c>
      <c r="K19" s="525">
        <f t="shared" ref="K19" ca="1" si="9">YEARFRAC(J19,TODAY())</f>
        <v>1.4027777777777777</v>
      </c>
      <c r="L19" s="525">
        <f t="shared" ref="L19" ca="1" si="10">_xlfn.DAYS(TODAY(),J19)</f>
        <v>513</v>
      </c>
      <c r="M19" s="525">
        <f t="shared" ref="M19" ca="1" si="11">L19/30</f>
        <v>17.100000000000001</v>
      </c>
      <c r="N19" s="550" t="s">
        <v>14</v>
      </c>
      <c r="O19" s="552">
        <v>44445</v>
      </c>
      <c r="P19" s="586">
        <f t="shared" si="8"/>
        <v>11.266666666666667</v>
      </c>
      <c r="Q19" s="1078">
        <v>44518</v>
      </c>
      <c r="R19" s="1076">
        <f t="shared" si="3"/>
        <v>13.7</v>
      </c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>
        <v>31</v>
      </c>
      <c r="AD19" s="448">
        <v>32</v>
      </c>
      <c r="AE19" s="448">
        <v>34</v>
      </c>
      <c r="AF19" s="448">
        <v>35</v>
      </c>
      <c r="AG19" s="448">
        <v>36</v>
      </c>
      <c r="AH19" s="448">
        <v>35</v>
      </c>
      <c r="AI19" s="448">
        <v>36</v>
      </c>
      <c r="AJ19" s="448">
        <v>36</v>
      </c>
      <c r="AK19" s="448">
        <v>37</v>
      </c>
      <c r="AL19" s="448">
        <v>38</v>
      </c>
      <c r="AM19" s="448">
        <v>39</v>
      </c>
      <c r="AN19" s="448">
        <v>39</v>
      </c>
      <c r="AO19" s="448">
        <v>40</v>
      </c>
      <c r="AR19" s="448">
        <v>40</v>
      </c>
      <c r="AS19">
        <v>219</v>
      </c>
      <c r="AT19" s="448"/>
    </row>
    <row r="20" spans="1:53" ht="16" x14ac:dyDescent="0.2">
      <c r="A20" s="810" t="s">
        <v>1568</v>
      </c>
      <c r="B20" s="1">
        <v>19</v>
      </c>
      <c r="C20" s="1"/>
      <c r="D20" s="119" t="s">
        <v>461</v>
      </c>
      <c r="E20" s="168" t="s">
        <v>229</v>
      </c>
      <c r="F20" s="545">
        <v>1362661</v>
      </c>
      <c r="G20" s="545" t="s">
        <v>15</v>
      </c>
      <c r="H20" s="545" t="s">
        <v>52</v>
      </c>
      <c r="I20" s="546" t="s">
        <v>124</v>
      </c>
      <c r="J20" s="546">
        <v>44107</v>
      </c>
      <c r="K20" s="525">
        <f t="shared" ca="1" si="5"/>
        <v>1.4027777777777777</v>
      </c>
      <c r="L20" s="525">
        <f t="shared" ca="1" si="6"/>
        <v>513</v>
      </c>
      <c r="M20" s="525">
        <f t="shared" ca="1" si="7"/>
        <v>17.100000000000001</v>
      </c>
      <c r="N20" s="550" t="s">
        <v>14</v>
      </c>
      <c r="O20" s="552">
        <v>44445</v>
      </c>
      <c r="P20" s="586">
        <f t="shared" si="8"/>
        <v>11.266666666666667</v>
      </c>
      <c r="Q20" s="810"/>
      <c r="R20" s="1076"/>
      <c r="S20" s="448">
        <v>155</v>
      </c>
      <c r="T20" s="448">
        <v>28</v>
      </c>
      <c r="U20" s="448"/>
      <c r="V20" s="448"/>
      <c r="W20" s="448">
        <v>28</v>
      </c>
      <c r="X20" s="448">
        <v>33</v>
      </c>
      <c r="Y20" s="448">
        <v>36</v>
      </c>
      <c r="Z20" s="448">
        <v>33</v>
      </c>
      <c r="AA20" s="448">
        <v>35</v>
      </c>
      <c r="AB20" s="448">
        <v>35</v>
      </c>
      <c r="AC20" s="448">
        <v>40</v>
      </c>
      <c r="AD20" s="448">
        <v>39</v>
      </c>
      <c r="AE20" s="448">
        <v>41</v>
      </c>
      <c r="AF20" s="448">
        <v>42</v>
      </c>
      <c r="AG20" s="448">
        <v>41</v>
      </c>
      <c r="AH20" s="448">
        <v>42</v>
      </c>
      <c r="AI20" s="448">
        <v>42</v>
      </c>
      <c r="AJ20" s="448">
        <v>41</v>
      </c>
      <c r="AK20" s="448">
        <v>42</v>
      </c>
      <c r="AL20" s="448">
        <v>43</v>
      </c>
      <c r="AM20" s="448">
        <v>44</v>
      </c>
      <c r="AN20" s="448">
        <v>46</v>
      </c>
      <c r="AO20" s="448">
        <v>48</v>
      </c>
      <c r="AR20" s="448">
        <v>48</v>
      </c>
      <c r="AT20" s="448">
        <v>49</v>
      </c>
      <c r="AU20" s="448">
        <v>50</v>
      </c>
      <c r="AW20" s="448">
        <v>50</v>
      </c>
      <c r="AX20" s="448">
        <v>51</v>
      </c>
      <c r="AY20" s="448">
        <v>51</v>
      </c>
      <c r="AZ20" s="1101">
        <v>49</v>
      </c>
      <c r="BA20" s="1118">
        <v>50</v>
      </c>
    </row>
    <row r="21" spans="1:53" ht="16" x14ac:dyDescent="0.2">
      <c r="A21" s="810" t="s">
        <v>1568</v>
      </c>
      <c r="B21" s="1">
        <v>20</v>
      </c>
      <c r="C21" s="1"/>
      <c r="D21" s="119" t="s">
        <v>462</v>
      </c>
      <c r="E21" s="168" t="s">
        <v>229</v>
      </c>
      <c r="F21" s="545">
        <v>1362661</v>
      </c>
      <c r="G21" s="545" t="s">
        <v>15</v>
      </c>
      <c r="H21" s="545" t="s">
        <v>52</v>
      </c>
      <c r="I21" s="546" t="s">
        <v>121</v>
      </c>
      <c r="J21" s="546">
        <v>44107</v>
      </c>
      <c r="K21" s="525">
        <f t="shared" ca="1" si="5"/>
        <v>1.4027777777777777</v>
      </c>
      <c r="L21" s="525">
        <f t="shared" ca="1" si="6"/>
        <v>513</v>
      </c>
      <c r="M21" s="525">
        <f t="shared" ca="1" si="7"/>
        <v>17.100000000000001</v>
      </c>
      <c r="N21" s="550" t="s">
        <v>14</v>
      </c>
      <c r="O21" s="552">
        <v>44445</v>
      </c>
      <c r="P21" s="586">
        <f t="shared" si="8"/>
        <v>11.266666666666667</v>
      </c>
      <c r="Q21" s="810"/>
      <c r="R21" s="1076"/>
      <c r="S21" s="448">
        <v>179</v>
      </c>
      <c r="T21" s="448">
        <v>31</v>
      </c>
      <c r="U21" s="448"/>
      <c r="V21" s="448"/>
      <c r="W21" s="448">
        <v>31</v>
      </c>
      <c r="X21" s="448">
        <v>34</v>
      </c>
      <c r="Y21" s="448">
        <v>35</v>
      </c>
      <c r="Z21" s="448">
        <v>37</v>
      </c>
      <c r="AA21" s="448">
        <v>39</v>
      </c>
      <c r="AB21" s="448">
        <v>42</v>
      </c>
      <c r="AC21" s="448">
        <v>41</v>
      </c>
      <c r="AD21" s="448">
        <v>40</v>
      </c>
      <c r="AE21" s="448">
        <v>43</v>
      </c>
      <c r="AF21" s="448">
        <v>43</v>
      </c>
      <c r="AG21" s="448">
        <v>44</v>
      </c>
      <c r="AH21" s="448">
        <v>46</v>
      </c>
      <c r="AI21" s="448">
        <v>45</v>
      </c>
      <c r="AJ21" s="448">
        <v>45</v>
      </c>
      <c r="AK21" s="448">
        <v>47</v>
      </c>
      <c r="AL21" s="448">
        <v>48</v>
      </c>
      <c r="AM21" s="448">
        <v>49</v>
      </c>
      <c r="AN21" s="448">
        <v>51</v>
      </c>
      <c r="AO21" s="448">
        <v>51</v>
      </c>
      <c r="AR21" s="448">
        <v>52</v>
      </c>
      <c r="AT21" s="448">
        <v>52</v>
      </c>
      <c r="AU21" s="448">
        <v>51</v>
      </c>
      <c r="AW21" s="448">
        <v>52</v>
      </c>
      <c r="AX21" s="448">
        <v>53</v>
      </c>
      <c r="AY21" s="448">
        <v>52</v>
      </c>
      <c r="AZ21" s="1101">
        <v>52</v>
      </c>
      <c r="BA21" s="1118">
        <v>54</v>
      </c>
    </row>
    <row r="22" spans="1:53" ht="16" x14ac:dyDescent="0.2">
      <c r="A22" s="810" t="s">
        <v>1568</v>
      </c>
      <c r="B22" s="1">
        <v>21</v>
      </c>
      <c r="C22" s="1"/>
      <c r="D22" s="119" t="s">
        <v>463</v>
      </c>
      <c r="E22" s="168" t="s">
        <v>229</v>
      </c>
      <c r="F22" s="545">
        <v>1362661</v>
      </c>
      <c r="G22" s="545" t="s">
        <v>15</v>
      </c>
      <c r="H22" s="545" t="s">
        <v>52</v>
      </c>
      <c r="I22" s="546" t="s">
        <v>111</v>
      </c>
      <c r="J22" s="546">
        <v>44107</v>
      </c>
      <c r="K22" s="525">
        <f t="shared" ca="1" si="5"/>
        <v>1.4027777777777777</v>
      </c>
      <c r="L22" s="525">
        <f t="shared" ca="1" si="6"/>
        <v>513</v>
      </c>
      <c r="M22" s="525">
        <f t="shared" ca="1" si="7"/>
        <v>17.100000000000001</v>
      </c>
      <c r="N22" s="550" t="s">
        <v>14</v>
      </c>
      <c r="O22" s="552">
        <v>44445</v>
      </c>
      <c r="P22" s="586">
        <f t="shared" si="8"/>
        <v>11.266666666666667</v>
      </c>
      <c r="Q22" s="810"/>
      <c r="R22" s="1076"/>
      <c r="S22" s="448">
        <v>193</v>
      </c>
      <c r="T22" s="448">
        <v>30</v>
      </c>
      <c r="U22" s="448"/>
      <c r="V22" s="448"/>
      <c r="W22" s="448">
        <v>30</v>
      </c>
      <c r="X22" s="448">
        <v>32</v>
      </c>
      <c r="Y22" s="448">
        <v>33</v>
      </c>
      <c r="Z22" s="448">
        <v>35</v>
      </c>
      <c r="AA22" s="448">
        <v>38</v>
      </c>
      <c r="AB22" s="448">
        <v>38</v>
      </c>
      <c r="AC22" s="448">
        <v>37</v>
      </c>
      <c r="AD22" s="448">
        <v>37</v>
      </c>
      <c r="AE22" s="448">
        <v>38</v>
      </c>
      <c r="AF22" s="448">
        <v>39</v>
      </c>
      <c r="AG22" s="448">
        <v>38</v>
      </c>
      <c r="AH22" s="448">
        <v>39</v>
      </c>
      <c r="AI22" s="448">
        <v>38</v>
      </c>
      <c r="AJ22" s="448">
        <v>38</v>
      </c>
      <c r="AK22" s="448">
        <v>40</v>
      </c>
      <c r="AL22" s="448">
        <v>40</v>
      </c>
      <c r="AM22" s="448">
        <v>42</v>
      </c>
      <c r="AN22" s="448">
        <v>42</v>
      </c>
      <c r="AO22" s="448">
        <v>43</v>
      </c>
      <c r="AR22" s="448">
        <v>43</v>
      </c>
      <c r="AT22" s="448">
        <v>45</v>
      </c>
      <c r="AU22" s="448">
        <v>45</v>
      </c>
      <c r="AW22" s="448">
        <v>45</v>
      </c>
      <c r="AX22" s="448">
        <v>47</v>
      </c>
      <c r="AY22" s="448">
        <v>47</v>
      </c>
      <c r="AZ22" s="1101">
        <v>46</v>
      </c>
      <c r="BA22" s="1118">
        <v>48</v>
      </c>
    </row>
    <row r="23" spans="1:53" ht="16" x14ac:dyDescent="0.2">
      <c r="A23" s="810" t="s">
        <v>1568</v>
      </c>
      <c r="B23" s="1">
        <v>22</v>
      </c>
      <c r="C23" s="1"/>
      <c r="D23" s="119" t="s">
        <v>464</v>
      </c>
      <c r="E23" s="168" t="s">
        <v>229</v>
      </c>
      <c r="F23" s="545">
        <v>1362661</v>
      </c>
      <c r="G23" s="545" t="s">
        <v>15</v>
      </c>
      <c r="H23" s="545" t="s">
        <v>52</v>
      </c>
      <c r="I23" s="546" t="s">
        <v>118</v>
      </c>
      <c r="J23" s="546">
        <v>44107</v>
      </c>
      <c r="K23" s="525">
        <f t="shared" ca="1" si="5"/>
        <v>1.4027777777777777</v>
      </c>
      <c r="L23" s="525">
        <f t="shared" ca="1" si="6"/>
        <v>513</v>
      </c>
      <c r="M23" s="525">
        <f t="shared" ca="1" si="7"/>
        <v>17.100000000000001</v>
      </c>
      <c r="N23" s="551" t="s">
        <v>14</v>
      </c>
      <c r="O23" s="552">
        <v>44445</v>
      </c>
      <c r="P23" s="586">
        <f t="shared" si="8"/>
        <v>11.266666666666667</v>
      </c>
      <c r="Q23" s="810"/>
      <c r="R23" s="1076"/>
      <c r="S23" s="448">
        <v>233</v>
      </c>
      <c r="T23" s="448">
        <v>33</v>
      </c>
      <c r="U23" s="448"/>
      <c r="V23" s="448"/>
      <c r="W23" s="448">
        <v>33</v>
      </c>
      <c r="X23" s="448">
        <v>34</v>
      </c>
      <c r="Y23" s="448">
        <v>35</v>
      </c>
      <c r="Z23" s="448">
        <v>35</v>
      </c>
      <c r="AA23" s="448">
        <v>36</v>
      </c>
      <c r="AB23" s="448">
        <v>37</v>
      </c>
      <c r="AC23" s="448">
        <v>40</v>
      </c>
      <c r="AD23" s="448">
        <v>40</v>
      </c>
      <c r="AE23" s="448">
        <v>42</v>
      </c>
      <c r="AF23" s="448">
        <v>42</v>
      </c>
      <c r="AG23" s="448">
        <v>44</v>
      </c>
      <c r="AH23" s="448">
        <v>45</v>
      </c>
      <c r="AI23" s="448">
        <v>45</v>
      </c>
      <c r="AJ23" s="448">
        <v>44</v>
      </c>
      <c r="AK23" s="448">
        <v>46</v>
      </c>
      <c r="AL23" s="448">
        <v>46</v>
      </c>
      <c r="AM23" s="448">
        <v>47</v>
      </c>
      <c r="AN23" s="448">
        <v>49</v>
      </c>
      <c r="AO23" s="448">
        <v>52</v>
      </c>
      <c r="AR23" s="448">
        <v>53</v>
      </c>
      <c r="AT23" s="448">
        <v>54</v>
      </c>
      <c r="AU23" s="448">
        <v>56</v>
      </c>
      <c r="AW23" s="448">
        <v>56</v>
      </c>
      <c r="AX23" s="448">
        <v>58</v>
      </c>
      <c r="AY23" s="448">
        <v>57</v>
      </c>
      <c r="AZ23" s="1101">
        <v>56</v>
      </c>
      <c r="BA23" s="1118">
        <v>56</v>
      </c>
    </row>
    <row r="24" spans="1:53" ht="16" x14ac:dyDescent="0.2">
      <c r="A24" s="810" t="s">
        <v>1568</v>
      </c>
      <c r="B24" s="1">
        <v>23</v>
      </c>
      <c r="C24" s="1"/>
      <c r="D24" s="119" t="s">
        <v>465</v>
      </c>
      <c r="E24" s="168" t="s">
        <v>233</v>
      </c>
      <c r="F24" s="545">
        <v>1362658</v>
      </c>
      <c r="G24" s="545" t="s">
        <v>17</v>
      </c>
      <c r="H24" s="545" t="s">
        <v>52</v>
      </c>
      <c r="I24" s="546" t="s">
        <v>124</v>
      </c>
      <c r="J24" s="546">
        <v>44104</v>
      </c>
      <c r="K24" s="525">
        <f t="shared" ca="1" si="5"/>
        <v>1.4111111111111112</v>
      </c>
      <c r="L24" s="525">
        <f t="shared" ca="1" si="6"/>
        <v>516</v>
      </c>
      <c r="M24" s="525">
        <f t="shared" ca="1" si="7"/>
        <v>17.2</v>
      </c>
      <c r="N24" s="373" t="s">
        <v>183</v>
      </c>
      <c r="O24" s="552">
        <v>44445</v>
      </c>
      <c r="P24" s="586">
        <f t="shared" si="8"/>
        <v>11.366666666666667</v>
      </c>
      <c r="Q24" s="810"/>
      <c r="R24" s="1076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>
        <v>26</v>
      </c>
      <c r="AE24" s="448">
        <v>24</v>
      </c>
      <c r="AF24" s="448">
        <v>24</v>
      </c>
      <c r="AG24" s="448">
        <v>25</v>
      </c>
      <c r="AH24" s="448">
        <v>25</v>
      </c>
      <c r="AI24" s="448">
        <v>25</v>
      </c>
      <c r="AJ24" s="448">
        <v>25</v>
      </c>
      <c r="AK24" s="448">
        <v>25</v>
      </c>
      <c r="AL24" s="448">
        <v>26</v>
      </c>
      <c r="AM24" s="448">
        <v>26</v>
      </c>
      <c r="AN24" s="448">
        <v>25</v>
      </c>
      <c r="AO24" s="448">
        <v>25</v>
      </c>
      <c r="AR24" s="448">
        <v>25</v>
      </c>
      <c r="AT24" s="448">
        <v>25</v>
      </c>
      <c r="AU24" s="448">
        <v>25</v>
      </c>
      <c r="AW24" s="448">
        <v>26</v>
      </c>
      <c r="AX24" s="448">
        <v>26</v>
      </c>
      <c r="AY24" s="448">
        <v>25</v>
      </c>
      <c r="AZ24" s="1101">
        <v>26</v>
      </c>
      <c r="BA24" s="1118">
        <v>27</v>
      </c>
    </row>
    <row r="25" spans="1:53" ht="16" x14ac:dyDescent="0.2">
      <c r="A25" s="810" t="s">
        <v>1568</v>
      </c>
      <c r="B25" s="1">
        <v>24</v>
      </c>
      <c r="C25" s="1"/>
      <c r="D25" s="119" t="s">
        <v>466</v>
      </c>
      <c r="E25" s="168" t="s">
        <v>233</v>
      </c>
      <c r="F25" s="545">
        <v>1362658</v>
      </c>
      <c r="G25" s="545" t="s">
        <v>17</v>
      </c>
      <c r="H25" s="545" t="s">
        <v>52</v>
      </c>
      <c r="I25" s="546" t="s">
        <v>121</v>
      </c>
      <c r="J25" s="546">
        <v>44104</v>
      </c>
      <c r="K25" s="525">
        <f t="shared" ca="1" si="5"/>
        <v>1.4111111111111112</v>
      </c>
      <c r="L25" s="525">
        <f t="shared" ca="1" si="6"/>
        <v>516</v>
      </c>
      <c r="M25" s="525">
        <f t="shared" ca="1" si="7"/>
        <v>17.2</v>
      </c>
      <c r="N25" s="373" t="s">
        <v>183</v>
      </c>
      <c r="O25" s="552">
        <v>44445</v>
      </c>
      <c r="P25" s="586">
        <f t="shared" si="8"/>
        <v>11.366666666666667</v>
      </c>
      <c r="Q25" s="810"/>
      <c r="R25" s="1076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>
        <v>23</v>
      </c>
      <c r="AE25" s="448">
        <v>25</v>
      </c>
      <c r="AF25" s="448">
        <v>24</v>
      </c>
      <c r="AG25" s="448">
        <v>24</v>
      </c>
      <c r="AH25" s="448">
        <v>24</v>
      </c>
      <c r="AI25" s="448">
        <v>24</v>
      </c>
      <c r="AJ25" s="448">
        <v>24</v>
      </c>
      <c r="AK25" s="448">
        <v>24</v>
      </c>
      <c r="AL25" s="448">
        <v>24</v>
      </c>
      <c r="AM25" s="448">
        <v>24</v>
      </c>
      <c r="AN25" s="448">
        <v>24</v>
      </c>
      <c r="AO25" s="448">
        <v>24</v>
      </c>
      <c r="AR25" s="448">
        <v>24</v>
      </c>
      <c r="AT25" s="448">
        <v>24</v>
      </c>
      <c r="AU25" s="448">
        <v>24</v>
      </c>
      <c r="AW25" s="448">
        <v>25</v>
      </c>
      <c r="AX25" s="448">
        <v>24</v>
      </c>
      <c r="AY25" s="448">
        <v>24</v>
      </c>
      <c r="AZ25" s="1101">
        <v>25</v>
      </c>
      <c r="BA25" s="1118">
        <v>26</v>
      </c>
    </row>
    <row r="26" spans="1:53" ht="16" x14ac:dyDescent="0.2">
      <c r="B26" s="162" t="s">
        <v>53</v>
      </c>
      <c r="C26" s="14"/>
      <c r="O26" s="508" t="s">
        <v>2113</v>
      </c>
      <c r="BA26" s="1117"/>
    </row>
    <row r="27" spans="1:53" ht="16" x14ac:dyDescent="0.2">
      <c r="B27" s="163" t="s">
        <v>24</v>
      </c>
      <c r="C27" s="1073"/>
      <c r="E27" t="s">
        <v>2114</v>
      </c>
    </row>
    <row r="28" spans="1:53" x14ac:dyDescent="0.2">
      <c r="B28" s="164" t="s">
        <v>40</v>
      </c>
      <c r="C28" s="105"/>
      <c r="E28" t="s">
        <v>2115</v>
      </c>
      <c r="P28" s="6"/>
      <c r="Q28" s="6"/>
      <c r="R28" s="6"/>
    </row>
    <row r="29" spans="1:53" ht="16" x14ac:dyDescent="0.2">
      <c r="B29" s="165" t="s">
        <v>48</v>
      </c>
      <c r="C29" s="125"/>
      <c r="O29" s="6"/>
    </row>
    <row r="30" spans="1:53" ht="16" x14ac:dyDescent="0.2">
      <c r="B30" s="166" t="s">
        <v>54</v>
      </c>
      <c r="C30" s="3"/>
    </row>
    <row r="31" spans="1:53" ht="16" x14ac:dyDescent="0.2">
      <c r="B31" s="188" t="s">
        <v>52</v>
      </c>
      <c r="C31" s="92"/>
    </row>
    <row r="32" spans="1:53" x14ac:dyDescent="0.2">
      <c r="B32" s="187" t="s">
        <v>55</v>
      </c>
      <c r="C32" s="152"/>
    </row>
    <row r="33" spans="2:29" ht="17" x14ac:dyDescent="0.2">
      <c r="B33" s="375" t="s">
        <v>56</v>
      </c>
      <c r="C33" s="1074"/>
    </row>
    <row r="34" spans="2:29" ht="17" x14ac:dyDescent="0.2">
      <c r="B34" s="394" t="s">
        <v>57</v>
      </c>
      <c r="C34" s="1075"/>
    </row>
    <row r="35" spans="2:29" x14ac:dyDescent="0.2"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</row>
    <row r="36" spans="2:29" x14ac:dyDescent="0.2">
      <c r="B36" s="460" t="s">
        <v>1808</v>
      </c>
      <c r="C36" s="460"/>
    </row>
    <row r="37" spans="2:29" x14ac:dyDescent="0.2">
      <c r="B37" s="168" t="s">
        <v>0</v>
      </c>
      <c r="C37" s="168"/>
      <c r="D37" s="119" t="s">
        <v>1754</v>
      </c>
      <c r="E37" s="317" t="s">
        <v>61</v>
      </c>
      <c r="F37" s="168" t="s">
        <v>1569</v>
      </c>
      <c r="G37" s="168" t="s">
        <v>63</v>
      </c>
      <c r="H37" s="168" t="s">
        <v>64</v>
      </c>
      <c r="I37" s="168" t="s">
        <v>65</v>
      </c>
      <c r="J37" s="168" t="s">
        <v>66</v>
      </c>
      <c r="K37" s="168" t="s">
        <v>67</v>
      </c>
      <c r="L37" s="168" t="s">
        <v>2081</v>
      </c>
      <c r="M37" s="168" t="s">
        <v>2082</v>
      </c>
      <c r="N37" s="168" t="s">
        <v>1575</v>
      </c>
      <c r="O37" s="448" t="s">
        <v>1975</v>
      </c>
      <c r="P37" s="1" t="s">
        <v>1976</v>
      </c>
      <c r="Q37" s="1"/>
      <c r="R37" s="1"/>
      <c r="S37" s="448" t="s">
        <v>1977</v>
      </c>
      <c r="T37" s="1" t="s">
        <v>1978</v>
      </c>
      <c r="U37" s="448" t="s">
        <v>1979</v>
      </c>
      <c r="V37" s="1" t="s">
        <v>1980</v>
      </c>
      <c r="W37" s="448" t="s">
        <v>1981</v>
      </c>
      <c r="X37" s="1" t="s">
        <v>1982</v>
      </c>
      <c r="Y37" s="448" t="s">
        <v>1983</v>
      </c>
      <c r="Z37" s="1" t="s">
        <v>1984</v>
      </c>
      <c r="AA37" s="448" t="s">
        <v>1985</v>
      </c>
      <c r="AB37" s="1" t="s">
        <v>2116</v>
      </c>
      <c r="AC37" s="1"/>
    </row>
    <row r="38" spans="2:29" ht="16" x14ac:dyDescent="0.2">
      <c r="B38" s="1">
        <v>1</v>
      </c>
      <c r="C38" s="1"/>
      <c r="D38" s="119" t="s">
        <v>442</v>
      </c>
      <c r="E38" s="168" t="s">
        <v>170</v>
      </c>
      <c r="F38" s="415">
        <v>1362663</v>
      </c>
      <c r="G38" s="336" t="s">
        <v>17</v>
      </c>
      <c r="H38" s="336" t="s">
        <v>48</v>
      </c>
      <c r="I38" s="336" t="s">
        <v>124</v>
      </c>
      <c r="J38" s="418">
        <v>44081</v>
      </c>
      <c r="K38" s="336">
        <f t="shared" ref="K38:K42" ca="1" si="12">YEARFRAC(J38,TODAY())</f>
        <v>1.4750000000000001</v>
      </c>
      <c r="L38" s="336">
        <f t="shared" ref="L38:L42" ca="1" si="13">_xlfn.DAYS(TODAY(),J38)</f>
        <v>539</v>
      </c>
      <c r="M38" s="336">
        <f t="shared" ref="M38:M42" ca="1" si="14">L38/30</f>
        <v>17.966666666666665</v>
      </c>
      <c r="N38" s="373" t="s">
        <v>183</v>
      </c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</row>
    <row r="39" spans="2:29" ht="16" x14ac:dyDescent="0.2">
      <c r="B39" s="1">
        <v>2</v>
      </c>
      <c r="C39" s="1"/>
      <c r="D39" s="119" t="s">
        <v>443</v>
      </c>
      <c r="E39" s="168" t="s">
        <v>170</v>
      </c>
      <c r="F39" s="415">
        <v>1362663</v>
      </c>
      <c r="G39" s="336" t="s">
        <v>17</v>
      </c>
      <c r="H39" s="336" t="s">
        <v>48</v>
      </c>
      <c r="I39" s="336" t="s">
        <v>208</v>
      </c>
      <c r="J39" s="418">
        <v>44081</v>
      </c>
      <c r="K39" s="336">
        <f t="shared" ca="1" si="12"/>
        <v>1.4750000000000001</v>
      </c>
      <c r="L39" s="336">
        <f t="shared" ca="1" si="13"/>
        <v>539</v>
      </c>
      <c r="M39" s="336">
        <f t="shared" ca="1" si="14"/>
        <v>17.966666666666665</v>
      </c>
      <c r="N39" s="373" t="s">
        <v>183</v>
      </c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</row>
    <row r="40" spans="2:29" ht="16" x14ac:dyDescent="0.2">
      <c r="B40" s="1">
        <v>3</v>
      </c>
      <c r="C40" s="1"/>
      <c r="D40" s="119" t="s">
        <v>444</v>
      </c>
      <c r="E40" s="168" t="s">
        <v>170</v>
      </c>
      <c r="F40" s="415">
        <v>1362663</v>
      </c>
      <c r="G40" s="336" t="s">
        <v>17</v>
      </c>
      <c r="H40" s="336" t="s">
        <v>48</v>
      </c>
      <c r="I40" s="336" t="s">
        <v>118</v>
      </c>
      <c r="J40" s="418">
        <v>44081</v>
      </c>
      <c r="K40" s="336">
        <f t="shared" ca="1" si="12"/>
        <v>1.4750000000000001</v>
      </c>
      <c r="L40" s="336">
        <f t="shared" ca="1" si="13"/>
        <v>539</v>
      </c>
      <c r="M40" s="336">
        <f t="shared" ca="1" si="14"/>
        <v>17.966666666666665</v>
      </c>
      <c r="N40" s="373" t="s">
        <v>183</v>
      </c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</row>
    <row r="41" spans="2:29" ht="16" x14ac:dyDescent="0.2">
      <c r="B41" s="1">
        <v>4</v>
      </c>
      <c r="C41" s="1"/>
      <c r="D41" s="119" t="s">
        <v>445</v>
      </c>
      <c r="E41" s="168" t="s">
        <v>170</v>
      </c>
      <c r="F41" s="415">
        <v>1362663</v>
      </c>
      <c r="G41" s="336" t="s">
        <v>17</v>
      </c>
      <c r="H41" s="336" t="s">
        <v>48</v>
      </c>
      <c r="I41" s="336" t="s">
        <v>115</v>
      </c>
      <c r="J41" s="418">
        <v>44081</v>
      </c>
      <c r="K41" s="336">
        <f t="shared" ca="1" si="12"/>
        <v>1.4750000000000001</v>
      </c>
      <c r="L41" s="336">
        <f t="shared" ca="1" si="13"/>
        <v>539</v>
      </c>
      <c r="M41" s="336">
        <f t="shared" ca="1" si="14"/>
        <v>17.966666666666665</v>
      </c>
      <c r="N41" s="373" t="s">
        <v>183</v>
      </c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</row>
    <row r="42" spans="2:29" ht="16" x14ac:dyDescent="0.2">
      <c r="B42" s="1">
        <v>5</v>
      </c>
      <c r="C42" s="1"/>
      <c r="D42" s="119" t="s">
        <v>446</v>
      </c>
      <c r="E42" s="168" t="s">
        <v>170</v>
      </c>
      <c r="F42" s="415">
        <v>1362663</v>
      </c>
      <c r="G42" s="336" t="s">
        <v>17</v>
      </c>
      <c r="H42" s="336" t="s">
        <v>48</v>
      </c>
      <c r="I42" s="336" t="s">
        <v>121</v>
      </c>
      <c r="J42" s="418">
        <v>44081</v>
      </c>
      <c r="K42" s="336">
        <f t="shared" ca="1" si="12"/>
        <v>1.4750000000000001</v>
      </c>
      <c r="L42" s="336">
        <f t="shared" ca="1" si="13"/>
        <v>539</v>
      </c>
      <c r="M42" s="336">
        <f t="shared" ca="1" si="14"/>
        <v>17.966666666666665</v>
      </c>
      <c r="N42" s="373" t="s">
        <v>183</v>
      </c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</row>
    <row r="43" spans="2:29" ht="16" x14ac:dyDescent="0.2">
      <c r="B43" s="1">
        <v>6</v>
      </c>
      <c r="C43" s="1"/>
      <c r="D43" s="119" t="s">
        <v>447</v>
      </c>
      <c r="E43" s="168" t="s">
        <v>182</v>
      </c>
      <c r="F43" s="336">
        <v>1299778</v>
      </c>
      <c r="G43" s="336" t="s">
        <v>15</v>
      </c>
      <c r="H43" s="336" t="s">
        <v>48</v>
      </c>
      <c r="I43" s="336" t="s">
        <v>124</v>
      </c>
      <c r="J43" s="418">
        <v>44102</v>
      </c>
      <c r="K43" s="336">
        <f t="shared" ref="K43:K61" ca="1" si="15">YEARFRAC(J43,TODAY())</f>
        <v>1.4166666666666667</v>
      </c>
      <c r="L43" s="336">
        <f t="shared" ref="L43:L61" ca="1" si="16">_xlfn.DAYS(TODAY(),J43)</f>
        <v>518</v>
      </c>
      <c r="M43" s="336">
        <f t="shared" ref="M43:M61" ca="1" si="17">L43/30</f>
        <v>17.266666666666666</v>
      </c>
      <c r="N43" s="373" t="s">
        <v>183</v>
      </c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</row>
    <row r="44" spans="2:29" ht="16" x14ac:dyDescent="0.2">
      <c r="B44" s="1">
        <v>7</v>
      </c>
      <c r="C44" s="1"/>
      <c r="D44" s="119" t="s">
        <v>448</v>
      </c>
      <c r="E44" s="168" t="s">
        <v>182</v>
      </c>
      <c r="F44" s="336">
        <v>1324364</v>
      </c>
      <c r="G44" s="336" t="s">
        <v>17</v>
      </c>
      <c r="H44" s="336" t="s">
        <v>48</v>
      </c>
      <c r="I44" s="336" t="s">
        <v>124</v>
      </c>
      <c r="J44" s="418">
        <v>44095</v>
      </c>
      <c r="K44" s="336">
        <f t="shared" ca="1" si="15"/>
        <v>1.4361111111111111</v>
      </c>
      <c r="L44" s="336">
        <f t="shared" ca="1" si="16"/>
        <v>525</v>
      </c>
      <c r="M44" s="336">
        <f t="shared" ca="1" si="17"/>
        <v>17.5</v>
      </c>
      <c r="N44" s="373" t="s">
        <v>183</v>
      </c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</row>
    <row r="45" spans="2:29" ht="16" x14ac:dyDescent="0.2">
      <c r="B45" s="1">
        <v>8</v>
      </c>
      <c r="C45" s="1"/>
      <c r="D45" s="119" t="s">
        <v>449</v>
      </c>
      <c r="E45" s="168" t="s">
        <v>182</v>
      </c>
      <c r="F45" s="336">
        <v>1324364</v>
      </c>
      <c r="G45" s="336" t="s">
        <v>17</v>
      </c>
      <c r="H45" s="336" t="s">
        <v>48</v>
      </c>
      <c r="I45" s="336" t="s">
        <v>450</v>
      </c>
      <c r="J45" s="418">
        <v>44095</v>
      </c>
      <c r="K45" s="336">
        <f t="shared" ca="1" si="15"/>
        <v>1.4361111111111111</v>
      </c>
      <c r="L45" s="336">
        <f t="shared" ca="1" si="16"/>
        <v>525</v>
      </c>
      <c r="M45" s="336">
        <f t="shared" ca="1" si="17"/>
        <v>17.5</v>
      </c>
      <c r="N45" s="373" t="s">
        <v>183</v>
      </c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</row>
    <row r="46" spans="2:29" ht="16" x14ac:dyDescent="0.2">
      <c r="B46" s="1">
        <v>9</v>
      </c>
      <c r="C46" s="1"/>
      <c r="D46" s="119" t="s">
        <v>451</v>
      </c>
      <c r="E46" s="168" t="s">
        <v>192</v>
      </c>
      <c r="F46" s="587">
        <v>1343446</v>
      </c>
      <c r="G46" s="587" t="s">
        <v>17</v>
      </c>
      <c r="H46" s="587" t="s">
        <v>52</v>
      </c>
      <c r="I46" s="588"/>
      <c r="J46" s="588">
        <v>44082</v>
      </c>
      <c r="K46" s="525">
        <f t="shared" ca="1" si="15"/>
        <v>1.4722222222222223</v>
      </c>
      <c r="L46" s="525">
        <f t="shared" ca="1" si="16"/>
        <v>538</v>
      </c>
      <c r="M46" s="525">
        <f t="shared" ca="1" si="17"/>
        <v>17.933333333333334</v>
      </c>
      <c r="N46" s="604" t="s">
        <v>14</v>
      </c>
      <c r="O46" s="608">
        <v>400</v>
      </c>
      <c r="P46" s="487">
        <v>265</v>
      </c>
      <c r="Q46" s="487"/>
      <c r="R46" s="487"/>
      <c r="S46" s="487">
        <v>145</v>
      </c>
      <c r="T46" s="487">
        <v>256</v>
      </c>
      <c r="U46" s="487">
        <v>144</v>
      </c>
      <c r="V46" s="608">
        <v>221</v>
      </c>
      <c r="W46" s="487">
        <v>179</v>
      </c>
      <c r="X46" s="487">
        <v>250</v>
      </c>
      <c r="Y46" s="487">
        <v>150</v>
      </c>
      <c r="Z46" s="487">
        <v>258</v>
      </c>
      <c r="AA46" s="487">
        <v>142</v>
      </c>
    </row>
    <row r="47" spans="2:29" ht="16" x14ac:dyDescent="0.2">
      <c r="B47" s="1">
        <v>10</v>
      </c>
      <c r="C47" s="1"/>
      <c r="D47" s="119" t="s">
        <v>452</v>
      </c>
      <c r="E47" s="168" t="s">
        <v>192</v>
      </c>
      <c r="F47" s="545">
        <v>1343446</v>
      </c>
      <c r="G47" s="545" t="s">
        <v>17</v>
      </c>
      <c r="H47" s="545" t="s">
        <v>52</v>
      </c>
      <c r="I47" s="546"/>
      <c r="J47" s="546">
        <v>44082</v>
      </c>
      <c r="K47" s="525">
        <f t="shared" ca="1" si="15"/>
        <v>1.4722222222222223</v>
      </c>
      <c r="L47" s="525">
        <f t="shared" ca="1" si="16"/>
        <v>538</v>
      </c>
      <c r="M47" s="525">
        <f t="shared" ca="1" si="17"/>
        <v>17.933333333333334</v>
      </c>
      <c r="N47" s="550" t="s">
        <v>14</v>
      </c>
      <c r="O47" s="594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48"/>
      <c r="AA47" s="448"/>
    </row>
    <row r="48" spans="2:29" ht="16" x14ac:dyDescent="0.2">
      <c r="B48" s="1">
        <v>11</v>
      </c>
      <c r="C48" s="1"/>
      <c r="D48" s="119" t="s">
        <v>453</v>
      </c>
      <c r="E48" s="168" t="s">
        <v>192</v>
      </c>
      <c r="F48" s="545">
        <v>1343446</v>
      </c>
      <c r="G48" s="545" t="s">
        <v>17</v>
      </c>
      <c r="H48" s="545" t="s">
        <v>52</v>
      </c>
      <c r="I48" s="546"/>
      <c r="J48" s="546">
        <v>44082</v>
      </c>
      <c r="K48" s="525">
        <f t="shared" ca="1" si="15"/>
        <v>1.4722222222222223</v>
      </c>
      <c r="L48" s="525">
        <f t="shared" ca="1" si="16"/>
        <v>538</v>
      </c>
      <c r="M48" s="525">
        <f t="shared" ca="1" si="17"/>
        <v>17.933333333333334</v>
      </c>
      <c r="N48" s="550" t="s">
        <v>14</v>
      </c>
      <c r="O48" s="594"/>
      <c r="P48" s="448"/>
      <c r="Q48" s="448"/>
      <c r="R48" s="448"/>
      <c r="S48" s="448"/>
      <c r="T48" s="448"/>
      <c r="U48" s="448"/>
      <c r="V48" s="448"/>
      <c r="W48" s="448"/>
      <c r="X48" s="448"/>
      <c r="Y48" s="448"/>
      <c r="Z48" s="448"/>
      <c r="AA48" s="448"/>
    </row>
    <row r="49" spans="2:27" ht="16" x14ac:dyDescent="0.2">
      <c r="B49" s="1">
        <v>12</v>
      </c>
      <c r="C49" s="1"/>
      <c r="D49" s="119" t="s">
        <v>454</v>
      </c>
      <c r="E49" s="168" t="s">
        <v>192</v>
      </c>
      <c r="F49" s="545">
        <v>1343446</v>
      </c>
      <c r="G49" s="545" t="s">
        <v>17</v>
      </c>
      <c r="H49" s="545" t="s">
        <v>52</v>
      </c>
      <c r="I49" s="546"/>
      <c r="J49" s="546">
        <v>44082</v>
      </c>
      <c r="K49" s="525">
        <f t="shared" ca="1" si="15"/>
        <v>1.4722222222222223</v>
      </c>
      <c r="L49" s="525">
        <f t="shared" ca="1" si="16"/>
        <v>538</v>
      </c>
      <c r="M49" s="525">
        <f t="shared" ca="1" si="17"/>
        <v>17.933333333333334</v>
      </c>
      <c r="N49" s="550" t="s">
        <v>14</v>
      </c>
      <c r="O49" s="594"/>
      <c r="P49" s="448"/>
      <c r="Q49" s="448"/>
      <c r="R49" s="448"/>
      <c r="S49" s="448"/>
      <c r="T49" s="448"/>
      <c r="U49" s="448"/>
      <c r="V49" s="448"/>
      <c r="W49" s="448"/>
      <c r="X49" s="448"/>
      <c r="Y49" s="448"/>
      <c r="Z49" s="448"/>
      <c r="AA49" s="448"/>
    </row>
    <row r="50" spans="2:27" ht="16" x14ac:dyDescent="0.2">
      <c r="B50" s="1">
        <v>13</v>
      </c>
      <c r="C50" s="1"/>
      <c r="D50" s="119" t="s">
        <v>455</v>
      </c>
      <c r="E50" s="168" t="s">
        <v>192</v>
      </c>
      <c r="F50" s="545">
        <v>1343446</v>
      </c>
      <c r="G50" s="545" t="s">
        <v>17</v>
      </c>
      <c r="H50" s="545" t="s">
        <v>52</v>
      </c>
      <c r="I50" s="546"/>
      <c r="J50" s="546">
        <v>44082</v>
      </c>
      <c r="K50" s="525">
        <f t="shared" ca="1" si="15"/>
        <v>1.4722222222222223</v>
      </c>
      <c r="L50" s="525">
        <f t="shared" ca="1" si="16"/>
        <v>538</v>
      </c>
      <c r="M50" s="525">
        <f t="shared" ca="1" si="17"/>
        <v>17.933333333333334</v>
      </c>
      <c r="N50" s="550" t="s">
        <v>14</v>
      </c>
      <c r="O50" s="594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48"/>
    </row>
    <row r="51" spans="2:27" ht="16" x14ac:dyDescent="0.2">
      <c r="B51" s="1">
        <v>14</v>
      </c>
      <c r="C51" s="1"/>
      <c r="D51" s="119" t="s">
        <v>456</v>
      </c>
      <c r="E51" s="168" t="s">
        <v>219</v>
      </c>
      <c r="F51" s="545">
        <v>1362660</v>
      </c>
      <c r="G51" s="545" t="s">
        <v>15</v>
      </c>
      <c r="H51" s="545" t="s">
        <v>52</v>
      </c>
      <c r="I51" s="546" t="s">
        <v>124</v>
      </c>
      <c r="J51" s="546">
        <v>44107</v>
      </c>
      <c r="K51" s="525">
        <f t="shared" ca="1" si="15"/>
        <v>1.4027777777777777</v>
      </c>
      <c r="L51" s="525">
        <f t="shared" ca="1" si="16"/>
        <v>513</v>
      </c>
      <c r="M51" s="525">
        <f t="shared" ca="1" si="17"/>
        <v>17.100000000000001</v>
      </c>
      <c r="N51" s="550" t="s">
        <v>14</v>
      </c>
      <c r="O51" s="608">
        <v>400</v>
      </c>
      <c r="P51" s="608">
        <v>287</v>
      </c>
      <c r="Q51" s="608"/>
      <c r="R51" s="608"/>
      <c r="S51" s="608">
        <v>113</v>
      </c>
      <c r="T51" s="608">
        <v>277</v>
      </c>
      <c r="U51" s="608">
        <v>123</v>
      </c>
      <c r="V51" s="608">
        <v>274</v>
      </c>
      <c r="W51" s="608">
        <v>126</v>
      </c>
      <c r="X51" s="608">
        <v>283</v>
      </c>
      <c r="Y51" s="608">
        <v>117</v>
      </c>
      <c r="Z51" s="608">
        <v>274</v>
      </c>
      <c r="AA51" s="608">
        <v>126</v>
      </c>
    </row>
    <row r="52" spans="2:27" ht="16" x14ac:dyDescent="0.2">
      <c r="B52" s="1">
        <v>15</v>
      </c>
      <c r="C52" s="1"/>
      <c r="D52" s="119" t="s">
        <v>457</v>
      </c>
      <c r="E52" s="168" t="s">
        <v>219</v>
      </c>
      <c r="F52" s="545">
        <v>1362660</v>
      </c>
      <c r="G52" s="545" t="s">
        <v>15</v>
      </c>
      <c r="H52" s="545" t="s">
        <v>52</v>
      </c>
      <c r="I52" s="546" t="s">
        <v>121</v>
      </c>
      <c r="J52" s="546">
        <v>44107</v>
      </c>
      <c r="K52" s="525">
        <f t="shared" ca="1" si="15"/>
        <v>1.4027777777777777</v>
      </c>
      <c r="L52" s="525">
        <f t="shared" ca="1" si="16"/>
        <v>513</v>
      </c>
      <c r="M52" s="525">
        <f t="shared" ca="1" si="17"/>
        <v>17.100000000000001</v>
      </c>
      <c r="N52" s="550" t="s">
        <v>14</v>
      </c>
      <c r="O52" s="594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448"/>
      <c r="AA52" s="448"/>
    </row>
    <row r="53" spans="2:27" ht="16" x14ac:dyDescent="0.2">
      <c r="B53" s="1">
        <v>16</v>
      </c>
      <c r="C53" s="1"/>
      <c r="D53" s="119" t="s">
        <v>458</v>
      </c>
      <c r="E53" s="168" t="s">
        <v>219</v>
      </c>
      <c r="F53" s="545">
        <v>1362660</v>
      </c>
      <c r="G53" s="545" t="s">
        <v>15</v>
      </c>
      <c r="H53" s="545" t="s">
        <v>52</v>
      </c>
      <c r="I53" s="546" t="s">
        <v>111</v>
      </c>
      <c r="J53" s="546">
        <v>44107</v>
      </c>
      <c r="K53" s="525">
        <f t="shared" ca="1" si="15"/>
        <v>1.4027777777777777</v>
      </c>
      <c r="L53" s="525">
        <f t="shared" ca="1" si="16"/>
        <v>513</v>
      </c>
      <c r="M53" s="525">
        <f t="shared" ca="1" si="17"/>
        <v>17.100000000000001</v>
      </c>
      <c r="N53" s="550" t="s">
        <v>14</v>
      </c>
      <c r="O53" s="594"/>
      <c r="P53" s="448"/>
      <c r="Q53" s="448"/>
      <c r="R53" s="448"/>
      <c r="S53" s="448"/>
      <c r="T53" s="448"/>
      <c r="U53" s="448"/>
      <c r="V53" s="448"/>
      <c r="W53" s="448"/>
      <c r="X53" s="448"/>
      <c r="Y53" s="448"/>
      <c r="Z53" s="448"/>
      <c r="AA53" s="448"/>
    </row>
    <row r="54" spans="2:27" ht="16" x14ac:dyDescent="0.2">
      <c r="B54" s="1">
        <v>17</v>
      </c>
      <c r="C54" s="1"/>
      <c r="D54" s="119" t="s">
        <v>459</v>
      </c>
      <c r="E54" s="168" t="s">
        <v>219</v>
      </c>
      <c r="F54" s="545">
        <v>1362660</v>
      </c>
      <c r="G54" s="545" t="s">
        <v>15</v>
      </c>
      <c r="H54" s="545" t="s">
        <v>52</v>
      </c>
      <c r="I54" s="546" t="s">
        <v>118</v>
      </c>
      <c r="J54" s="546">
        <v>44107</v>
      </c>
      <c r="K54" s="525">
        <f t="shared" ca="1" si="15"/>
        <v>1.4027777777777777</v>
      </c>
      <c r="L54" s="525">
        <f t="shared" ca="1" si="16"/>
        <v>513</v>
      </c>
      <c r="M54" s="525">
        <f t="shared" ca="1" si="17"/>
        <v>17.100000000000001</v>
      </c>
      <c r="N54" s="550" t="s">
        <v>14</v>
      </c>
      <c r="O54" s="594"/>
      <c r="P54" s="448"/>
      <c r="Q54" s="448"/>
      <c r="R54" s="448"/>
      <c r="S54" s="448"/>
      <c r="T54" s="448"/>
      <c r="U54" s="448"/>
      <c r="V54" s="448"/>
      <c r="W54" s="448"/>
      <c r="X54" s="448"/>
      <c r="Y54" s="448"/>
      <c r="Z54" s="448"/>
      <c r="AA54" s="448"/>
    </row>
    <row r="55" spans="2:27" ht="16" x14ac:dyDescent="0.2">
      <c r="B55" s="1">
        <v>18</v>
      </c>
      <c r="C55" s="1"/>
      <c r="D55" s="119" t="s">
        <v>460</v>
      </c>
      <c r="E55" s="168" t="s">
        <v>219</v>
      </c>
      <c r="F55" s="545">
        <v>1362660</v>
      </c>
      <c r="G55" s="545" t="s">
        <v>15</v>
      </c>
      <c r="H55" s="545" t="s">
        <v>52</v>
      </c>
      <c r="I55" s="546" t="s">
        <v>115</v>
      </c>
      <c r="J55" s="546">
        <v>44107</v>
      </c>
      <c r="K55" s="525">
        <f t="shared" ca="1" si="15"/>
        <v>1.4027777777777777</v>
      </c>
      <c r="L55" s="525">
        <f t="shared" ca="1" si="16"/>
        <v>513</v>
      </c>
      <c r="M55" s="525">
        <f t="shared" ca="1" si="17"/>
        <v>17.100000000000001</v>
      </c>
      <c r="N55" s="550" t="s">
        <v>14</v>
      </c>
      <c r="O55" s="608">
        <v>400</v>
      </c>
      <c r="P55" s="487">
        <v>276</v>
      </c>
      <c r="Q55" s="487"/>
      <c r="R55" s="487"/>
      <c r="S55" s="487">
        <v>124</v>
      </c>
      <c r="T55" s="487">
        <v>279</v>
      </c>
      <c r="U55" s="487">
        <v>121</v>
      </c>
      <c r="V55" s="608">
        <v>283</v>
      </c>
      <c r="W55" s="487">
        <v>117</v>
      </c>
      <c r="X55" s="487">
        <v>278</v>
      </c>
      <c r="Y55" s="487">
        <v>122</v>
      </c>
      <c r="Z55" s="487">
        <v>281</v>
      </c>
      <c r="AA55" s="487">
        <v>119</v>
      </c>
    </row>
    <row r="56" spans="2:27" ht="16" x14ac:dyDescent="0.2">
      <c r="B56" s="1">
        <v>19</v>
      </c>
      <c r="C56" s="1"/>
      <c r="D56" s="119" t="s">
        <v>461</v>
      </c>
      <c r="E56" s="168" t="s">
        <v>229</v>
      </c>
      <c r="F56" s="545">
        <v>1362661</v>
      </c>
      <c r="G56" s="545" t="s">
        <v>17</v>
      </c>
      <c r="H56" s="545" t="s">
        <v>52</v>
      </c>
      <c r="I56" s="546" t="s">
        <v>124</v>
      </c>
      <c r="J56" s="546">
        <v>44107</v>
      </c>
      <c r="K56" s="525">
        <f t="shared" ca="1" si="15"/>
        <v>1.4027777777777777</v>
      </c>
      <c r="L56" s="525">
        <f t="shared" ca="1" si="16"/>
        <v>513</v>
      </c>
      <c r="M56" s="525">
        <f t="shared" ca="1" si="17"/>
        <v>17.100000000000001</v>
      </c>
      <c r="N56" s="550" t="s">
        <v>14</v>
      </c>
      <c r="O56" s="594"/>
      <c r="P56" s="594"/>
      <c r="Q56" s="594"/>
      <c r="R56" s="594"/>
      <c r="S56" s="594"/>
      <c r="T56" s="594"/>
      <c r="U56" s="594"/>
      <c r="V56" s="594"/>
      <c r="W56" s="594"/>
      <c r="X56" s="594"/>
      <c r="Y56" s="594"/>
      <c r="Z56" s="594"/>
      <c r="AA56" s="594"/>
    </row>
    <row r="57" spans="2:27" ht="16" x14ac:dyDescent="0.2">
      <c r="B57" s="1">
        <v>20</v>
      </c>
      <c r="C57" s="1"/>
      <c r="D57" s="119" t="s">
        <v>462</v>
      </c>
      <c r="E57" s="168" t="s">
        <v>229</v>
      </c>
      <c r="F57" s="545">
        <v>1362661</v>
      </c>
      <c r="G57" s="545" t="s">
        <v>17</v>
      </c>
      <c r="H57" s="545" t="s">
        <v>52</v>
      </c>
      <c r="I57" s="546" t="s">
        <v>121</v>
      </c>
      <c r="J57" s="546">
        <v>44107</v>
      </c>
      <c r="K57" s="525">
        <f t="shared" ca="1" si="15"/>
        <v>1.4027777777777777</v>
      </c>
      <c r="L57" s="525">
        <f t="shared" ca="1" si="16"/>
        <v>513</v>
      </c>
      <c r="M57" s="525">
        <f t="shared" ca="1" si="17"/>
        <v>17.100000000000001</v>
      </c>
      <c r="N57" s="550" t="s">
        <v>14</v>
      </c>
      <c r="O57" s="594"/>
      <c r="P57" s="594"/>
      <c r="Q57" s="594"/>
      <c r="R57" s="594"/>
      <c r="S57" s="594"/>
      <c r="T57" s="594"/>
      <c r="U57" s="594"/>
      <c r="V57" s="594"/>
      <c r="W57" s="594"/>
      <c r="X57" s="594"/>
      <c r="Y57" s="594"/>
      <c r="Z57" s="594"/>
      <c r="AA57" s="594"/>
    </row>
    <row r="58" spans="2:27" ht="16" x14ac:dyDescent="0.2">
      <c r="B58" s="1">
        <v>21</v>
      </c>
      <c r="C58" s="1"/>
      <c r="D58" s="119" t="s">
        <v>463</v>
      </c>
      <c r="E58" s="168" t="s">
        <v>229</v>
      </c>
      <c r="F58" s="545">
        <v>1362661</v>
      </c>
      <c r="G58" s="545" t="s">
        <v>17</v>
      </c>
      <c r="H58" s="545" t="s">
        <v>52</v>
      </c>
      <c r="I58" s="546" t="s">
        <v>111</v>
      </c>
      <c r="J58" s="546">
        <v>44107</v>
      </c>
      <c r="K58" s="525">
        <f t="shared" ca="1" si="15"/>
        <v>1.4027777777777777</v>
      </c>
      <c r="L58" s="525">
        <f t="shared" ca="1" si="16"/>
        <v>513</v>
      </c>
      <c r="M58" s="525">
        <f t="shared" ca="1" si="17"/>
        <v>17.100000000000001</v>
      </c>
      <c r="N58" s="550" t="s">
        <v>14</v>
      </c>
      <c r="O58" s="594"/>
      <c r="P58" s="594"/>
      <c r="Q58" s="594"/>
      <c r="R58" s="594"/>
      <c r="S58" s="594"/>
      <c r="T58" s="594"/>
      <c r="U58" s="594"/>
      <c r="V58" s="594"/>
      <c r="W58" s="594"/>
      <c r="X58" s="594"/>
      <c r="Y58" s="594"/>
      <c r="Z58" s="594"/>
      <c r="AA58" s="594"/>
    </row>
    <row r="59" spans="2:27" ht="16" x14ac:dyDescent="0.2">
      <c r="B59" s="1">
        <v>22</v>
      </c>
      <c r="C59" s="1"/>
      <c r="D59" s="119" t="s">
        <v>464</v>
      </c>
      <c r="E59" s="168" t="s">
        <v>229</v>
      </c>
      <c r="F59" s="545">
        <v>1362661</v>
      </c>
      <c r="G59" s="545" t="s">
        <v>17</v>
      </c>
      <c r="H59" s="545" t="s">
        <v>52</v>
      </c>
      <c r="I59" s="546" t="s">
        <v>118</v>
      </c>
      <c r="J59" s="546">
        <v>44107</v>
      </c>
      <c r="K59" s="525">
        <f t="shared" ca="1" si="15"/>
        <v>1.4027777777777777</v>
      </c>
      <c r="L59" s="525">
        <f t="shared" ca="1" si="16"/>
        <v>513</v>
      </c>
      <c r="M59" s="525">
        <f t="shared" ca="1" si="17"/>
        <v>17.100000000000001</v>
      </c>
      <c r="N59" s="551" t="s">
        <v>14</v>
      </c>
      <c r="O59" s="594"/>
      <c r="P59" s="594"/>
      <c r="Q59" s="594"/>
      <c r="R59" s="594"/>
      <c r="S59" s="594"/>
      <c r="T59" s="594"/>
      <c r="U59" s="594"/>
      <c r="V59" s="594"/>
      <c r="W59" s="594"/>
      <c r="X59" s="594"/>
      <c r="Y59" s="594"/>
      <c r="Z59" s="594"/>
      <c r="AA59" s="594"/>
    </row>
    <row r="60" spans="2:27" ht="16" x14ac:dyDescent="0.2">
      <c r="B60" s="1">
        <v>23</v>
      </c>
      <c r="C60" s="1"/>
      <c r="D60" s="119" t="s">
        <v>465</v>
      </c>
      <c r="E60" s="168" t="s">
        <v>233</v>
      </c>
      <c r="F60" s="545">
        <v>1362658</v>
      </c>
      <c r="G60" s="545" t="s">
        <v>17</v>
      </c>
      <c r="H60" s="545" t="s">
        <v>52</v>
      </c>
      <c r="I60" s="546"/>
      <c r="J60" s="546">
        <v>44104</v>
      </c>
      <c r="K60" s="525">
        <f t="shared" ca="1" si="15"/>
        <v>1.4111111111111112</v>
      </c>
      <c r="L60" s="525">
        <f t="shared" ca="1" si="16"/>
        <v>516</v>
      </c>
      <c r="M60" s="525">
        <f t="shared" ca="1" si="17"/>
        <v>17.2</v>
      </c>
      <c r="N60" s="551" t="s">
        <v>2117</v>
      </c>
      <c r="O60" s="594"/>
      <c r="P60" s="594"/>
      <c r="Q60" s="594"/>
      <c r="R60" s="594"/>
      <c r="S60" s="594"/>
      <c r="T60" s="594"/>
      <c r="U60" s="594"/>
      <c r="V60" s="594"/>
      <c r="W60" s="594"/>
      <c r="X60" s="594"/>
      <c r="Y60" s="594"/>
      <c r="Z60" s="594"/>
      <c r="AA60" s="594"/>
    </row>
    <row r="61" spans="2:27" ht="16" x14ac:dyDescent="0.2">
      <c r="B61" s="1">
        <v>24</v>
      </c>
      <c r="C61" s="1"/>
      <c r="D61" s="119" t="s">
        <v>466</v>
      </c>
      <c r="E61" s="168" t="s">
        <v>233</v>
      </c>
      <c r="F61" s="545">
        <v>1362658</v>
      </c>
      <c r="G61" s="545" t="s">
        <v>17</v>
      </c>
      <c r="H61" s="545" t="s">
        <v>52</v>
      </c>
      <c r="I61" s="546"/>
      <c r="J61" s="546">
        <v>44104</v>
      </c>
      <c r="K61" s="525">
        <f t="shared" ca="1" si="15"/>
        <v>1.4111111111111112</v>
      </c>
      <c r="L61" s="525">
        <f t="shared" ca="1" si="16"/>
        <v>516</v>
      </c>
      <c r="M61" s="525">
        <f t="shared" ca="1" si="17"/>
        <v>17.2</v>
      </c>
      <c r="N61" s="551" t="s">
        <v>2117</v>
      </c>
      <c r="O61" s="594"/>
      <c r="P61" s="594"/>
      <c r="Q61" s="594"/>
      <c r="R61" s="594"/>
      <c r="S61" s="594"/>
      <c r="T61" s="594"/>
      <c r="U61" s="594"/>
      <c r="V61" s="594"/>
      <c r="W61" s="594"/>
      <c r="X61" s="594"/>
      <c r="Y61" s="594"/>
      <c r="Z61" s="594"/>
      <c r="AA61" s="594"/>
    </row>
  </sheetData>
  <pageMargins left="0.7" right="0.7" top="0.75" bottom="0.75" header="0.3" footer="0.3"/>
  <pageSetup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workbookViewId="0">
      <selection activeCell="C25" sqref="C25:C32"/>
    </sheetView>
  </sheetViews>
  <sheetFormatPr baseColWidth="10" defaultColWidth="8.83203125" defaultRowHeight="15" x14ac:dyDescent="0.2"/>
  <cols>
    <col min="1" max="1" width="20.33203125" customWidth="1"/>
    <col min="2" max="3" width="12.5" customWidth="1"/>
    <col min="4" max="4" width="15.5" customWidth="1"/>
    <col min="5" max="5" width="20" customWidth="1"/>
    <col min="6" max="6" width="17.6640625" customWidth="1"/>
    <col min="7" max="7" width="11.1640625" customWidth="1"/>
    <col min="8" max="8" width="11.33203125" customWidth="1"/>
    <col min="9" max="9" width="11.83203125" customWidth="1"/>
    <col min="10" max="10" width="12.33203125" customWidth="1"/>
    <col min="11" max="11" width="16" customWidth="1"/>
    <col min="12" max="12" width="25.5" customWidth="1"/>
    <col min="13" max="13" width="13.5" customWidth="1"/>
    <col min="14" max="14" width="13.6640625" customWidth="1"/>
    <col min="15" max="15" width="20.33203125" customWidth="1"/>
    <col min="16" max="16" width="33.33203125" customWidth="1"/>
    <col min="17" max="17" width="24.1640625" customWidth="1"/>
    <col min="18" max="19" width="26.83203125" customWidth="1"/>
    <col min="20" max="20" width="22.1640625" customWidth="1"/>
    <col min="21" max="21" width="16.5" customWidth="1"/>
    <col min="22" max="22" width="21.6640625" customWidth="1"/>
    <col min="23" max="23" width="15.5" customWidth="1"/>
    <col min="24" max="24" width="18.33203125" customWidth="1"/>
    <col min="25" max="25" width="15.6640625" customWidth="1"/>
    <col min="26" max="27" width="18.6640625" customWidth="1"/>
    <col min="28" max="28" width="17.83203125" customWidth="1"/>
    <col min="29" max="29" width="16.5" customWidth="1"/>
    <col min="30" max="30" width="18.5" customWidth="1"/>
    <col min="31" max="31" width="17.33203125" customWidth="1"/>
    <col min="32" max="32" width="17.1640625" customWidth="1"/>
    <col min="33" max="33" width="19" customWidth="1"/>
    <col min="34" max="34" width="18.6640625" customWidth="1"/>
    <col min="35" max="35" width="17.33203125" customWidth="1"/>
    <col min="36" max="36" width="16.1640625" customWidth="1"/>
    <col min="37" max="37" width="26.6640625" customWidth="1"/>
    <col min="38" max="38" width="20" customWidth="1"/>
    <col min="39" max="39" width="23.6640625" customWidth="1"/>
    <col min="40" max="40" width="15.5" customWidth="1"/>
    <col min="41" max="41" width="18.83203125" customWidth="1"/>
    <col min="42" max="42" width="17.6640625" customWidth="1"/>
    <col min="43" max="43" width="15.83203125" customWidth="1"/>
  </cols>
  <sheetData>
    <row r="1" spans="1:43" ht="16" x14ac:dyDescent="0.2">
      <c r="A1" s="920" t="s">
        <v>2118</v>
      </c>
      <c r="B1" s="168" t="s">
        <v>0</v>
      </c>
      <c r="C1" s="168" t="s">
        <v>59</v>
      </c>
      <c r="D1" s="119" t="s">
        <v>1754</v>
      </c>
      <c r="E1" s="317" t="s">
        <v>61</v>
      </c>
      <c r="F1" s="168" t="s">
        <v>1569</v>
      </c>
      <c r="G1" s="168" t="s">
        <v>63</v>
      </c>
      <c r="H1" s="168" t="s">
        <v>64</v>
      </c>
      <c r="I1" s="168" t="s">
        <v>65</v>
      </c>
      <c r="J1" s="168" t="s">
        <v>66</v>
      </c>
      <c r="K1" s="168" t="s">
        <v>2021</v>
      </c>
      <c r="L1" s="168" t="s">
        <v>2119</v>
      </c>
      <c r="M1" s="168" t="s">
        <v>67</v>
      </c>
      <c r="N1" s="168" t="s">
        <v>2081</v>
      </c>
      <c r="O1" s="168" t="s">
        <v>2082</v>
      </c>
      <c r="P1" s="168" t="s">
        <v>1575</v>
      </c>
      <c r="Q1" s="369" t="s">
        <v>2004</v>
      </c>
      <c r="R1" s="168" t="s">
        <v>2005</v>
      </c>
      <c r="S1" s="145" t="s">
        <v>2120</v>
      </c>
      <c r="T1" s="318" t="s">
        <v>2121</v>
      </c>
      <c r="U1" s="145" t="s">
        <v>2122</v>
      </c>
      <c r="V1" s="145" t="s">
        <v>2123</v>
      </c>
      <c r="W1" s="318" t="s">
        <v>696</v>
      </c>
      <c r="X1" s="14" t="s">
        <v>2124</v>
      </c>
      <c r="Y1" s="14" t="s">
        <v>1931</v>
      </c>
      <c r="Z1" s="14" t="s">
        <v>1933</v>
      </c>
      <c r="AA1" s="119" t="s">
        <v>1934</v>
      </c>
      <c r="AB1" s="119" t="s">
        <v>2011</v>
      </c>
      <c r="AC1" s="168" t="s">
        <v>2012</v>
      </c>
      <c r="AD1" s="168" t="s">
        <v>2013</v>
      </c>
      <c r="AE1" s="168" t="s">
        <v>2014</v>
      </c>
      <c r="AF1" s="168" t="s">
        <v>2015</v>
      </c>
      <c r="AG1" s="168" t="s">
        <v>2016</v>
      </c>
      <c r="AH1" s="168" t="s">
        <v>2088</v>
      </c>
      <c r="AI1" s="168" t="s">
        <v>2089</v>
      </c>
      <c r="AJ1" s="168" t="s">
        <v>2090</v>
      </c>
      <c r="AK1" s="168" t="s">
        <v>2125</v>
      </c>
      <c r="AL1" s="168" t="s">
        <v>2092</v>
      </c>
      <c r="AM1" s="168" t="s">
        <v>2126</v>
      </c>
      <c r="AN1" s="119" t="s">
        <v>1754</v>
      </c>
      <c r="AO1" t="s">
        <v>2103</v>
      </c>
      <c r="AP1" s="168" t="s">
        <v>2104</v>
      </c>
      <c r="AQ1" t="s">
        <v>2105</v>
      </c>
    </row>
    <row r="2" spans="1:43" ht="16" x14ac:dyDescent="0.2">
      <c r="A2" s="619" t="s">
        <v>2127</v>
      </c>
      <c r="B2" s="168">
        <v>1</v>
      </c>
      <c r="C2" s="1080" t="s">
        <v>1466</v>
      </c>
      <c r="D2" s="119" t="s">
        <v>468</v>
      </c>
      <c r="E2" s="806" t="s">
        <v>431</v>
      </c>
      <c r="F2" s="540">
        <v>1362674</v>
      </c>
      <c r="G2" s="540" t="s">
        <v>15</v>
      </c>
      <c r="H2" s="540" t="s">
        <v>54</v>
      </c>
      <c r="I2" s="541" t="s">
        <v>124</v>
      </c>
      <c r="J2" s="541">
        <v>44107</v>
      </c>
      <c r="K2" s="1081">
        <v>44502</v>
      </c>
      <c r="L2" s="1082">
        <f>_xlfn.DAYS(K2,J2)/30</f>
        <v>13.166666666666666</v>
      </c>
      <c r="M2" s="547">
        <f ca="1">YEARFRAC(J2,TODAY())</f>
        <v>1.4027777777777777</v>
      </c>
      <c r="N2" s="540">
        <f ca="1">_xlfn.DAYS(TODAY(),J2)</f>
        <v>513</v>
      </c>
      <c r="O2" s="540">
        <f ca="1">(N2/30)</f>
        <v>17.100000000000001</v>
      </c>
      <c r="P2" s="373" t="s">
        <v>183</v>
      </c>
      <c r="Q2" s="108">
        <v>44473</v>
      </c>
      <c r="R2" s="596">
        <f t="shared" ref="R2:R22" si="0">_xlfn.DAYS(Q2,J2)/30</f>
        <v>12.2</v>
      </c>
      <c r="S2" s="619">
        <v>170</v>
      </c>
      <c r="T2" s="619">
        <v>31</v>
      </c>
      <c r="U2" s="619"/>
      <c r="V2" s="619"/>
      <c r="W2" s="619"/>
      <c r="X2" s="619">
        <v>31</v>
      </c>
      <c r="Y2" s="150">
        <v>30</v>
      </c>
      <c r="Z2" s="150">
        <v>35</v>
      </c>
      <c r="AA2" s="179">
        <v>38</v>
      </c>
      <c r="AB2" s="179">
        <v>37</v>
      </c>
      <c r="AC2" s="179">
        <v>38</v>
      </c>
      <c r="AD2" s="179">
        <v>38</v>
      </c>
      <c r="AE2" s="179">
        <v>39</v>
      </c>
      <c r="AF2" s="179">
        <v>38</v>
      </c>
      <c r="AG2" s="179">
        <v>37</v>
      </c>
      <c r="AH2" s="179">
        <v>37</v>
      </c>
      <c r="AI2" s="179">
        <v>38</v>
      </c>
      <c r="AJ2" s="179">
        <v>37</v>
      </c>
      <c r="AK2" s="179">
        <v>36</v>
      </c>
      <c r="AL2" s="179">
        <v>37</v>
      </c>
      <c r="AM2" s="76"/>
      <c r="AN2" s="119" t="s">
        <v>468</v>
      </c>
      <c r="AP2" s="76"/>
      <c r="AQ2" s="76"/>
    </row>
    <row r="3" spans="1:43" ht="16" x14ac:dyDescent="0.2">
      <c r="A3" s="619" t="s">
        <v>2127</v>
      </c>
      <c r="B3" s="168">
        <v>2</v>
      </c>
      <c r="C3" s="1080" t="s">
        <v>1471</v>
      </c>
      <c r="D3" s="119" t="s">
        <v>469</v>
      </c>
      <c r="E3" s="806" t="s">
        <v>431</v>
      </c>
      <c r="F3" s="540">
        <v>1362674</v>
      </c>
      <c r="G3" s="540" t="s">
        <v>15</v>
      </c>
      <c r="H3" s="540" t="s">
        <v>54</v>
      </c>
      <c r="I3" s="541" t="s">
        <v>121</v>
      </c>
      <c r="J3" s="541">
        <v>44107</v>
      </c>
      <c r="K3" s="1081">
        <v>44502</v>
      </c>
      <c r="L3" s="1082">
        <f t="shared" ref="L3:L22" si="1">_xlfn.DAYS(K3,J3)/30</f>
        <v>13.166666666666666</v>
      </c>
      <c r="M3" s="547">
        <f t="shared" ref="M3:M22" ca="1" si="2">YEARFRAC(J3,TODAY())</f>
        <v>1.4027777777777777</v>
      </c>
      <c r="N3" s="540">
        <f t="shared" ref="N3:N22" ca="1" si="3">_xlfn.DAYS(TODAY(),J3)</f>
        <v>513</v>
      </c>
      <c r="O3" s="540">
        <f t="shared" ref="O3:O22" ca="1" si="4">(N3/30)</f>
        <v>17.100000000000001</v>
      </c>
      <c r="P3" s="373" t="s">
        <v>183</v>
      </c>
      <c r="Q3" s="108">
        <v>44473</v>
      </c>
      <c r="R3" s="596">
        <f t="shared" si="0"/>
        <v>12.2</v>
      </c>
      <c r="S3" s="619">
        <v>210</v>
      </c>
      <c r="T3" s="619">
        <v>26</v>
      </c>
      <c r="U3" s="619"/>
      <c r="V3" s="619"/>
      <c r="W3" s="619"/>
      <c r="X3" s="619">
        <v>26</v>
      </c>
      <c r="Y3" s="150">
        <v>27</v>
      </c>
      <c r="Z3" s="150">
        <v>39</v>
      </c>
      <c r="AA3" s="179">
        <v>38</v>
      </c>
      <c r="AB3" s="179">
        <v>37</v>
      </c>
      <c r="AC3" s="179">
        <v>37</v>
      </c>
      <c r="AD3" s="179">
        <v>37</v>
      </c>
      <c r="AE3" s="179">
        <v>39</v>
      </c>
      <c r="AF3" s="179">
        <v>38</v>
      </c>
      <c r="AG3" s="179">
        <v>37</v>
      </c>
      <c r="AH3" s="179">
        <v>37</v>
      </c>
      <c r="AI3" s="179">
        <v>37</v>
      </c>
      <c r="AJ3" s="179">
        <v>36</v>
      </c>
      <c r="AK3" s="179">
        <v>35</v>
      </c>
      <c r="AL3" s="179">
        <v>36</v>
      </c>
      <c r="AM3" s="76"/>
      <c r="AN3" s="119" t="s">
        <v>469</v>
      </c>
      <c r="AP3" s="76"/>
      <c r="AQ3" s="76"/>
    </row>
    <row r="4" spans="1:43" ht="16" x14ac:dyDescent="0.2">
      <c r="A4" s="619" t="s">
        <v>2127</v>
      </c>
      <c r="B4" s="168">
        <v>3</v>
      </c>
      <c r="C4" s="1080" t="s">
        <v>1476</v>
      </c>
      <c r="D4" s="119" t="s">
        <v>470</v>
      </c>
      <c r="E4" s="806" t="s">
        <v>431</v>
      </c>
      <c r="F4" s="540">
        <v>1362674</v>
      </c>
      <c r="G4" s="540" t="s">
        <v>15</v>
      </c>
      <c r="H4" s="540" t="s">
        <v>54</v>
      </c>
      <c r="I4" s="541" t="s">
        <v>111</v>
      </c>
      <c r="J4" s="541">
        <v>44119</v>
      </c>
      <c r="K4" s="1081">
        <v>44502</v>
      </c>
      <c r="L4" s="1082">
        <f t="shared" si="1"/>
        <v>12.766666666666667</v>
      </c>
      <c r="M4" s="547">
        <f t="shared" ca="1" si="2"/>
        <v>1.3694444444444445</v>
      </c>
      <c r="N4" s="540">
        <f t="shared" ca="1" si="3"/>
        <v>501</v>
      </c>
      <c r="O4" s="540">
        <f t="shared" ca="1" si="4"/>
        <v>16.7</v>
      </c>
      <c r="P4" s="373" t="s">
        <v>183</v>
      </c>
      <c r="Q4" s="108">
        <v>44473</v>
      </c>
      <c r="R4" s="596">
        <f t="shared" si="0"/>
        <v>11.8</v>
      </c>
      <c r="S4" s="619">
        <v>204</v>
      </c>
      <c r="T4" s="619">
        <v>25</v>
      </c>
      <c r="U4" s="619"/>
      <c r="V4" s="619"/>
      <c r="W4" s="619"/>
      <c r="X4" s="619">
        <v>25</v>
      </c>
      <c r="Y4" s="150">
        <v>28</v>
      </c>
      <c r="Z4" s="150">
        <v>37</v>
      </c>
      <c r="AA4" s="179">
        <v>36</v>
      </c>
      <c r="AB4" s="179">
        <v>35</v>
      </c>
      <c r="AC4" s="179">
        <v>36</v>
      </c>
      <c r="AD4" s="179">
        <v>37</v>
      </c>
      <c r="AE4" s="179">
        <v>38</v>
      </c>
      <c r="AF4" s="179">
        <v>37</v>
      </c>
      <c r="AG4" s="179">
        <v>36</v>
      </c>
      <c r="AH4" s="179">
        <v>36</v>
      </c>
      <c r="AI4" s="179">
        <v>35</v>
      </c>
      <c r="AJ4" s="179">
        <v>35</v>
      </c>
      <c r="AK4" s="179">
        <v>35</v>
      </c>
      <c r="AL4" s="179">
        <v>36</v>
      </c>
      <c r="AM4" s="76"/>
      <c r="AN4" s="119" t="s">
        <v>470</v>
      </c>
      <c r="AP4" s="76"/>
      <c r="AQ4" s="76"/>
    </row>
    <row r="5" spans="1:43" ht="16" x14ac:dyDescent="0.2">
      <c r="A5" s="643"/>
      <c r="B5" s="168">
        <v>4</v>
      </c>
      <c r="C5" s="369"/>
      <c r="D5" s="119" t="s">
        <v>471</v>
      </c>
      <c r="E5" s="806" t="s">
        <v>431</v>
      </c>
      <c r="F5" s="636">
        <v>1362674</v>
      </c>
      <c r="G5" s="636" t="s">
        <v>15</v>
      </c>
      <c r="H5" s="636" t="s">
        <v>54</v>
      </c>
      <c r="I5" s="637" t="s">
        <v>118</v>
      </c>
      <c r="J5" s="637">
        <v>44119</v>
      </c>
      <c r="K5" s="637"/>
      <c r="L5" s="637"/>
      <c r="M5" s="638">
        <f t="shared" ca="1" si="2"/>
        <v>1.3694444444444445</v>
      </c>
      <c r="N5" s="636">
        <f t="shared" ca="1" si="3"/>
        <v>501</v>
      </c>
      <c r="O5" s="636">
        <f t="shared" ca="1" si="4"/>
        <v>16.7</v>
      </c>
      <c r="P5" s="658" t="s">
        <v>2128</v>
      </c>
      <c r="Q5" s="641">
        <v>44473</v>
      </c>
      <c r="R5" s="642">
        <f t="shared" si="0"/>
        <v>11.8</v>
      </c>
      <c r="S5" s="643">
        <v>211</v>
      </c>
      <c r="T5" s="643">
        <v>31</v>
      </c>
      <c r="U5" s="643"/>
      <c r="V5" s="643"/>
      <c r="W5" s="643"/>
      <c r="X5" s="643">
        <v>31</v>
      </c>
      <c r="Y5" s="369">
        <v>29</v>
      </c>
      <c r="Z5" s="369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471</v>
      </c>
      <c r="AP5" s="76"/>
      <c r="AQ5" s="76"/>
    </row>
    <row r="6" spans="1:43" ht="16" x14ac:dyDescent="0.2">
      <c r="A6" s="619" t="s">
        <v>2129</v>
      </c>
      <c r="B6" s="168">
        <v>5</v>
      </c>
      <c r="C6" s="1080" t="s">
        <v>1490</v>
      </c>
      <c r="D6" s="119" t="s">
        <v>472</v>
      </c>
      <c r="E6" s="806" t="s">
        <v>437</v>
      </c>
      <c r="F6" s="540">
        <v>1362665</v>
      </c>
      <c r="G6" s="540" t="s">
        <v>17</v>
      </c>
      <c r="H6" s="540" t="s">
        <v>54</v>
      </c>
      <c r="I6" s="541" t="s">
        <v>121</v>
      </c>
      <c r="J6" s="541">
        <v>44107</v>
      </c>
      <c r="K6" s="1081">
        <v>44531</v>
      </c>
      <c r="L6" s="1082">
        <f t="shared" si="1"/>
        <v>14.133333333333333</v>
      </c>
      <c r="M6" s="547">
        <f t="shared" ref="M6:M7" ca="1" si="5">YEARFRAC(J6,TODAY())</f>
        <v>1.4027777777777777</v>
      </c>
      <c r="N6" s="540">
        <f t="shared" ref="N6:N7" ca="1" si="6">_xlfn.DAYS(TODAY(),J6)</f>
        <v>513</v>
      </c>
      <c r="O6" s="540">
        <f t="shared" ref="O6:O7" ca="1" si="7">(N6/30)</f>
        <v>17.100000000000001</v>
      </c>
      <c r="P6" s="550" t="s">
        <v>14</v>
      </c>
      <c r="Q6" s="108">
        <v>44473</v>
      </c>
      <c r="R6" s="596">
        <f t="shared" si="0"/>
        <v>12.2</v>
      </c>
      <c r="S6" s="619">
        <v>174</v>
      </c>
      <c r="T6" s="619">
        <v>28</v>
      </c>
      <c r="U6" s="619"/>
      <c r="V6" s="619"/>
      <c r="W6" s="619"/>
      <c r="X6" s="619">
        <v>28</v>
      </c>
      <c r="Y6" s="150">
        <v>28</v>
      </c>
      <c r="Z6" s="150">
        <v>45</v>
      </c>
      <c r="AA6" s="179">
        <v>42</v>
      </c>
      <c r="AB6" s="179">
        <v>44</v>
      </c>
      <c r="AC6" s="179">
        <v>45</v>
      </c>
      <c r="AD6" s="179">
        <v>46</v>
      </c>
      <c r="AE6" s="179">
        <v>47</v>
      </c>
      <c r="AF6" s="179">
        <v>49</v>
      </c>
      <c r="AG6" s="179">
        <v>48</v>
      </c>
      <c r="AH6" s="179">
        <v>50</v>
      </c>
      <c r="AI6" s="179">
        <v>51</v>
      </c>
      <c r="AJ6" s="179">
        <v>49</v>
      </c>
      <c r="AK6" s="179">
        <v>50</v>
      </c>
      <c r="AL6" s="179">
        <v>51</v>
      </c>
      <c r="AM6" s="179">
        <v>52</v>
      </c>
      <c r="AN6" s="119" t="s">
        <v>472</v>
      </c>
      <c r="AP6" s="179">
        <v>55</v>
      </c>
      <c r="AQ6" s="179">
        <v>54</v>
      </c>
    </row>
    <row r="7" spans="1:43" ht="16" x14ac:dyDescent="0.2">
      <c r="A7" s="643"/>
      <c r="B7" s="168">
        <v>6</v>
      </c>
      <c r="C7" s="666"/>
      <c r="D7" s="119" t="s">
        <v>473</v>
      </c>
      <c r="E7" s="806" t="s">
        <v>437</v>
      </c>
      <c r="F7" s="636">
        <v>1362665</v>
      </c>
      <c r="G7" s="636" t="s">
        <v>17</v>
      </c>
      <c r="H7" s="636" t="s">
        <v>54</v>
      </c>
      <c r="I7" s="637" t="s">
        <v>111</v>
      </c>
      <c r="J7" s="637">
        <v>44107</v>
      </c>
      <c r="K7" s="637"/>
      <c r="L7" s="637"/>
      <c r="M7" s="638">
        <f t="shared" ca="1" si="5"/>
        <v>1.4027777777777777</v>
      </c>
      <c r="N7" s="636">
        <f t="shared" ca="1" si="6"/>
        <v>513</v>
      </c>
      <c r="O7" s="636">
        <f t="shared" ca="1" si="7"/>
        <v>17.100000000000001</v>
      </c>
      <c r="P7" s="658" t="s">
        <v>2130</v>
      </c>
      <c r="Q7" s="641">
        <v>44473</v>
      </c>
      <c r="R7" s="642">
        <f t="shared" si="0"/>
        <v>12.2</v>
      </c>
      <c r="S7" s="643">
        <v>168</v>
      </c>
      <c r="T7" s="643">
        <v>27</v>
      </c>
      <c r="U7" s="643"/>
      <c r="V7" s="643"/>
      <c r="W7" s="643"/>
      <c r="X7" s="643">
        <v>27</v>
      </c>
      <c r="Y7" s="369">
        <v>29</v>
      </c>
      <c r="Z7" s="369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473</v>
      </c>
      <c r="AP7" s="76"/>
      <c r="AQ7" s="76"/>
    </row>
    <row r="8" spans="1:43" ht="16" x14ac:dyDescent="0.2">
      <c r="A8" s="643"/>
      <c r="B8" s="168">
        <v>7</v>
      </c>
      <c r="C8" s="369"/>
      <c r="D8" s="119" t="s">
        <v>474</v>
      </c>
      <c r="E8" s="806" t="s">
        <v>437</v>
      </c>
      <c r="F8" s="636">
        <v>1362665</v>
      </c>
      <c r="G8" s="636" t="s">
        <v>17</v>
      </c>
      <c r="H8" s="636" t="s">
        <v>54</v>
      </c>
      <c r="I8" s="637" t="s">
        <v>118</v>
      </c>
      <c r="J8" s="637">
        <v>44119</v>
      </c>
      <c r="K8" s="637"/>
      <c r="L8" s="637"/>
      <c r="M8" s="638">
        <f t="shared" ca="1" si="2"/>
        <v>1.3694444444444445</v>
      </c>
      <c r="N8" s="636">
        <f t="shared" ca="1" si="3"/>
        <v>501</v>
      </c>
      <c r="O8" s="636">
        <f t="shared" ca="1" si="4"/>
        <v>16.7</v>
      </c>
      <c r="P8" s="658" t="s">
        <v>2130</v>
      </c>
      <c r="Q8" s="641">
        <v>44473</v>
      </c>
      <c r="R8" s="642">
        <f t="shared" si="0"/>
        <v>11.8</v>
      </c>
      <c r="S8" s="643">
        <v>178</v>
      </c>
      <c r="T8" s="643">
        <v>33</v>
      </c>
      <c r="U8" s="643"/>
      <c r="V8" s="643"/>
      <c r="W8" s="643"/>
      <c r="X8" s="643">
        <v>33</v>
      </c>
      <c r="Y8" s="369">
        <v>33</v>
      </c>
      <c r="Z8" s="369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474</v>
      </c>
      <c r="AP8" s="76"/>
      <c r="AQ8" s="76"/>
    </row>
    <row r="9" spans="1:43" ht="16" x14ac:dyDescent="0.2">
      <c r="A9" s="643"/>
      <c r="B9" s="168">
        <v>8</v>
      </c>
      <c r="C9" s="369"/>
      <c r="D9" s="119" t="s">
        <v>475</v>
      </c>
      <c r="E9" s="806" t="s">
        <v>437</v>
      </c>
      <c r="F9" s="636">
        <v>1362665</v>
      </c>
      <c r="G9" s="636" t="s">
        <v>17</v>
      </c>
      <c r="H9" s="636" t="s">
        <v>54</v>
      </c>
      <c r="I9" s="637" t="s">
        <v>115</v>
      </c>
      <c r="J9" s="637">
        <v>44119</v>
      </c>
      <c r="K9" s="637"/>
      <c r="L9" s="637"/>
      <c r="M9" s="638">
        <f t="shared" ca="1" si="2"/>
        <v>1.3694444444444445</v>
      </c>
      <c r="N9" s="636">
        <f t="shared" ca="1" si="3"/>
        <v>501</v>
      </c>
      <c r="O9" s="636">
        <f t="shared" ca="1" si="4"/>
        <v>16.7</v>
      </c>
      <c r="P9" s="658" t="s">
        <v>2130</v>
      </c>
      <c r="Q9" s="641">
        <v>44473</v>
      </c>
      <c r="R9" s="642">
        <f t="shared" si="0"/>
        <v>11.8</v>
      </c>
      <c r="S9" s="643">
        <v>177</v>
      </c>
      <c r="T9" s="643">
        <v>28</v>
      </c>
      <c r="U9" s="643"/>
      <c r="V9" s="643"/>
      <c r="W9" s="643"/>
      <c r="X9" s="643">
        <v>28</v>
      </c>
      <c r="Y9" s="369">
        <v>28</v>
      </c>
      <c r="Z9" s="369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475</v>
      </c>
      <c r="AP9" s="76"/>
      <c r="AQ9" s="76"/>
    </row>
    <row r="10" spans="1:43" ht="16" x14ac:dyDescent="0.2">
      <c r="A10" s="619" t="s">
        <v>2129</v>
      </c>
      <c r="B10" s="168">
        <v>9</v>
      </c>
      <c r="C10" s="1080" t="s">
        <v>1493</v>
      </c>
      <c r="D10" s="119" t="s">
        <v>476</v>
      </c>
      <c r="E10" s="806" t="s">
        <v>437</v>
      </c>
      <c r="F10" s="540">
        <v>1362665</v>
      </c>
      <c r="G10" s="540" t="s">
        <v>17</v>
      </c>
      <c r="H10" s="540" t="s">
        <v>54</v>
      </c>
      <c r="I10" s="541" t="s">
        <v>221</v>
      </c>
      <c r="J10" s="541">
        <v>44119</v>
      </c>
      <c r="K10" s="1081">
        <v>44531</v>
      </c>
      <c r="L10" s="1082">
        <f t="shared" si="1"/>
        <v>13.733333333333333</v>
      </c>
      <c r="M10" s="547">
        <f t="shared" ca="1" si="2"/>
        <v>1.3694444444444445</v>
      </c>
      <c r="N10" s="540">
        <f t="shared" ca="1" si="3"/>
        <v>501</v>
      </c>
      <c r="O10" s="540">
        <f t="shared" ca="1" si="4"/>
        <v>16.7</v>
      </c>
      <c r="P10" s="550" t="s">
        <v>14</v>
      </c>
      <c r="Q10" s="108">
        <v>44473</v>
      </c>
      <c r="R10" s="596">
        <f t="shared" si="0"/>
        <v>11.8</v>
      </c>
      <c r="S10" s="619">
        <v>165</v>
      </c>
      <c r="T10" s="619">
        <v>27</v>
      </c>
      <c r="U10" s="619"/>
      <c r="V10" s="619"/>
      <c r="W10" s="619"/>
      <c r="X10" s="619">
        <v>27</v>
      </c>
      <c r="Y10" s="150">
        <v>28</v>
      </c>
      <c r="Z10" s="656">
        <v>41</v>
      </c>
      <c r="AA10" s="645">
        <v>37</v>
      </c>
      <c r="AB10" s="645">
        <v>40</v>
      </c>
      <c r="AC10" s="645">
        <v>40</v>
      </c>
      <c r="AD10" s="645">
        <v>41</v>
      </c>
      <c r="AE10" s="645">
        <v>43</v>
      </c>
      <c r="AF10" s="645">
        <v>46</v>
      </c>
      <c r="AG10" s="645">
        <v>44</v>
      </c>
      <c r="AH10" s="645">
        <v>47</v>
      </c>
      <c r="AI10" s="645">
        <v>46</v>
      </c>
      <c r="AJ10" s="645">
        <v>44</v>
      </c>
      <c r="AK10" s="645">
        <v>46</v>
      </c>
      <c r="AL10" s="645">
        <v>47</v>
      </c>
      <c r="AM10" s="645">
        <v>47</v>
      </c>
      <c r="AN10" s="119" t="s">
        <v>476</v>
      </c>
      <c r="AP10" s="645">
        <v>49</v>
      </c>
      <c r="AQ10" s="645">
        <v>47</v>
      </c>
    </row>
    <row r="11" spans="1:43" ht="16" x14ac:dyDescent="0.2">
      <c r="A11" s="620" t="s">
        <v>2129</v>
      </c>
      <c r="B11" s="168">
        <v>10</v>
      </c>
      <c r="C11" s="1080" t="s">
        <v>1508</v>
      </c>
      <c r="D11" s="119" t="s">
        <v>477</v>
      </c>
      <c r="E11" s="806" t="s">
        <v>478</v>
      </c>
      <c r="F11" s="611">
        <v>1362666</v>
      </c>
      <c r="G11" s="612" t="s">
        <v>17</v>
      </c>
      <c r="H11" s="611" t="s">
        <v>24</v>
      </c>
      <c r="I11" s="611" t="s">
        <v>124</v>
      </c>
      <c r="J11" s="612">
        <v>44109</v>
      </c>
      <c r="K11" s="1081">
        <v>44531</v>
      </c>
      <c r="L11" s="1082">
        <f t="shared" si="1"/>
        <v>14.066666666666666</v>
      </c>
      <c r="M11" s="613">
        <f t="shared" ca="1" si="2"/>
        <v>1.3972222222222221</v>
      </c>
      <c r="N11" s="611">
        <f t="shared" ca="1" si="3"/>
        <v>511</v>
      </c>
      <c r="O11" s="614">
        <f t="shared" ca="1" si="4"/>
        <v>17.033333333333335</v>
      </c>
      <c r="P11" s="373" t="s">
        <v>183</v>
      </c>
      <c r="Q11" s="544">
        <v>44473</v>
      </c>
      <c r="R11" s="615">
        <f t="shared" si="0"/>
        <v>12.133333333333333</v>
      </c>
      <c r="S11" s="620">
        <v>201</v>
      </c>
      <c r="T11" s="620">
        <v>25</v>
      </c>
      <c r="U11" s="620"/>
      <c r="V11" s="620"/>
      <c r="W11" s="620"/>
      <c r="X11" s="620"/>
      <c r="Y11" s="616"/>
      <c r="Z11" s="333">
        <v>23</v>
      </c>
      <c r="AA11" s="189">
        <v>25</v>
      </c>
      <c r="AB11" s="189">
        <v>25</v>
      </c>
      <c r="AC11" s="189">
        <v>22</v>
      </c>
      <c r="AD11" s="189">
        <v>23</v>
      </c>
      <c r="AE11" s="189">
        <v>24</v>
      </c>
      <c r="AF11" s="189">
        <v>24</v>
      </c>
      <c r="AG11" s="189">
        <v>25</v>
      </c>
      <c r="AH11" s="189">
        <v>25</v>
      </c>
      <c r="AI11" s="189">
        <v>26</v>
      </c>
      <c r="AJ11" s="189">
        <v>25</v>
      </c>
      <c r="AK11" s="189">
        <v>25</v>
      </c>
      <c r="AL11" s="189">
        <v>26</v>
      </c>
      <c r="AM11" s="189">
        <v>25</v>
      </c>
      <c r="AN11" s="119" t="s">
        <v>477</v>
      </c>
      <c r="AP11" s="189">
        <v>25</v>
      </c>
      <c r="AQ11" s="189">
        <v>26</v>
      </c>
    </row>
    <row r="12" spans="1:43" ht="16" x14ac:dyDescent="0.2">
      <c r="A12" s="621" t="s">
        <v>2129</v>
      </c>
      <c r="B12" s="168">
        <v>11</v>
      </c>
      <c r="C12" s="1080" t="s">
        <v>1511</v>
      </c>
      <c r="D12" s="119" t="s">
        <v>479</v>
      </c>
      <c r="E12" s="806" t="s">
        <v>478</v>
      </c>
      <c r="F12" s="542">
        <v>1362666</v>
      </c>
      <c r="G12" s="543" t="s">
        <v>17</v>
      </c>
      <c r="H12" s="542" t="s">
        <v>24</v>
      </c>
      <c r="I12" s="542" t="s">
        <v>121</v>
      </c>
      <c r="J12" s="543">
        <v>44109</v>
      </c>
      <c r="K12" s="1081">
        <v>44531</v>
      </c>
      <c r="L12" s="1082">
        <f t="shared" si="1"/>
        <v>14.066666666666666</v>
      </c>
      <c r="M12" s="548">
        <f t="shared" ca="1" si="2"/>
        <v>1.3972222222222221</v>
      </c>
      <c r="N12" s="542">
        <f t="shared" ca="1" si="3"/>
        <v>511</v>
      </c>
      <c r="O12" s="549">
        <f t="shared" ca="1" si="4"/>
        <v>17.033333333333335</v>
      </c>
      <c r="P12" s="373" t="s">
        <v>183</v>
      </c>
      <c r="Q12" s="544">
        <v>44473</v>
      </c>
      <c r="R12" s="597">
        <f t="shared" si="0"/>
        <v>12.133333333333333</v>
      </c>
      <c r="S12" s="621">
        <v>194</v>
      </c>
      <c r="T12" s="621">
        <v>24</v>
      </c>
      <c r="U12" s="621"/>
      <c r="V12" s="621"/>
      <c r="W12" s="621"/>
      <c r="X12" s="621"/>
      <c r="Y12" s="333"/>
      <c r="Z12" s="333">
        <v>23</v>
      </c>
      <c r="AA12" s="189">
        <v>26</v>
      </c>
      <c r="AB12" s="189">
        <v>27</v>
      </c>
      <c r="AC12" s="189">
        <v>27</v>
      </c>
      <c r="AD12" s="189">
        <v>27</v>
      </c>
      <c r="AE12" s="189">
        <v>27</v>
      </c>
      <c r="AF12" s="189">
        <v>27</v>
      </c>
      <c r="AG12" s="189">
        <v>27</v>
      </c>
      <c r="AH12" s="189">
        <v>28</v>
      </c>
      <c r="AI12" s="189">
        <v>28</v>
      </c>
      <c r="AJ12" s="189">
        <v>27</v>
      </c>
      <c r="AK12" s="189">
        <v>28</v>
      </c>
      <c r="AL12" s="189">
        <v>28</v>
      </c>
      <c r="AM12" s="189">
        <v>27</v>
      </c>
      <c r="AN12" s="119" t="s">
        <v>479</v>
      </c>
      <c r="AP12" s="189">
        <v>27</v>
      </c>
      <c r="AQ12" s="189">
        <v>27</v>
      </c>
    </row>
    <row r="13" spans="1:43" ht="16" x14ac:dyDescent="0.2">
      <c r="A13" s="621" t="s">
        <v>2129</v>
      </c>
      <c r="B13" s="168">
        <v>12</v>
      </c>
      <c r="C13" s="1080" t="s">
        <v>1514</v>
      </c>
      <c r="D13" s="119" t="s">
        <v>480</v>
      </c>
      <c r="E13" s="806" t="s">
        <v>478</v>
      </c>
      <c r="F13" s="542">
        <v>1362666</v>
      </c>
      <c r="G13" s="543" t="s">
        <v>17</v>
      </c>
      <c r="H13" s="542" t="s">
        <v>24</v>
      </c>
      <c r="I13" s="542" t="s">
        <v>111</v>
      </c>
      <c r="J13" s="543">
        <v>44109</v>
      </c>
      <c r="K13" s="1081">
        <v>44532</v>
      </c>
      <c r="L13" s="1082">
        <f t="shared" si="1"/>
        <v>14.1</v>
      </c>
      <c r="M13" s="548">
        <f t="shared" ca="1" si="2"/>
        <v>1.3972222222222221</v>
      </c>
      <c r="N13" s="542">
        <f t="shared" ca="1" si="3"/>
        <v>511</v>
      </c>
      <c r="O13" s="549">
        <f t="shared" ca="1" si="4"/>
        <v>17.033333333333335</v>
      </c>
      <c r="P13" s="373" t="s">
        <v>183</v>
      </c>
      <c r="Q13" s="544">
        <v>44473</v>
      </c>
      <c r="R13" s="597">
        <f t="shared" si="0"/>
        <v>12.133333333333333</v>
      </c>
      <c r="S13" s="621">
        <v>177</v>
      </c>
      <c r="T13" s="621">
        <v>28</v>
      </c>
      <c r="U13" s="621"/>
      <c r="V13" s="621"/>
      <c r="W13" s="621"/>
      <c r="X13" s="621"/>
      <c r="Y13" s="333"/>
      <c r="Z13" s="333">
        <v>17</v>
      </c>
      <c r="AA13" s="189">
        <v>20</v>
      </c>
      <c r="AB13" s="189">
        <v>20</v>
      </c>
      <c r="AC13" s="189">
        <v>20</v>
      </c>
      <c r="AD13" s="189">
        <v>21</v>
      </c>
      <c r="AE13" s="189">
        <v>21</v>
      </c>
      <c r="AF13" s="189">
        <v>21</v>
      </c>
      <c r="AG13" s="189">
        <v>21</v>
      </c>
      <c r="AH13" s="189">
        <v>20</v>
      </c>
      <c r="AI13" s="189">
        <v>21</v>
      </c>
      <c r="AJ13" s="189">
        <v>21</v>
      </c>
      <c r="AK13" s="189">
        <v>21</v>
      </c>
      <c r="AL13" s="189">
        <v>21</v>
      </c>
      <c r="AM13" s="189">
        <v>21</v>
      </c>
      <c r="AN13" s="119" t="s">
        <v>480</v>
      </c>
      <c r="AP13" s="189">
        <v>20</v>
      </c>
      <c r="AQ13" s="189">
        <v>21</v>
      </c>
    </row>
    <row r="14" spans="1:43" ht="16" x14ac:dyDescent="0.2">
      <c r="A14" s="621" t="s">
        <v>2129</v>
      </c>
      <c r="B14" s="168">
        <v>13</v>
      </c>
      <c r="C14" s="1080" t="s">
        <v>1517</v>
      </c>
      <c r="D14" s="119" t="s">
        <v>481</v>
      </c>
      <c r="E14" s="806" t="s">
        <v>478</v>
      </c>
      <c r="F14" s="542">
        <v>1362666</v>
      </c>
      <c r="G14" s="543" t="s">
        <v>17</v>
      </c>
      <c r="H14" s="542" t="s">
        <v>24</v>
      </c>
      <c r="I14" s="542" t="s">
        <v>118</v>
      </c>
      <c r="J14" s="543">
        <v>44109</v>
      </c>
      <c r="K14" s="1081">
        <v>44532</v>
      </c>
      <c r="L14" s="1082">
        <f t="shared" si="1"/>
        <v>14.1</v>
      </c>
      <c r="M14" s="548">
        <f t="shared" ca="1" si="2"/>
        <v>1.3972222222222221</v>
      </c>
      <c r="N14" s="542">
        <f t="shared" ca="1" si="3"/>
        <v>511</v>
      </c>
      <c r="O14" s="549">
        <f t="shared" ca="1" si="4"/>
        <v>17.033333333333335</v>
      </c>
      <c r="P14" s="373" t="s">
        <v>183</v>
      </c>
      <c r="Q14" s="544">
        <v>44473</v>
      </c>
      <c r="R14" s="597">
        <f t="shared" si="0"/>
        <v>12.133333333333333</v>
      </c>
      <c r="S14" s="621">
        <v>171</v>
      </c>
      <c r="T14" s="621">
        <v>31</v>
      </c>
      <c r="U14" s="621"/>
      <c r="V14" s="621"/>
      <c r="W14" s="621"/>
      <c r="X14" s="621"/>
      <c r="Y14" s="333"/>
      <c r="Z14" s="333">
        <v>21</v>
      </c>
      <c r="AA14" s="189">
        <v>23</v>
      </c>
      <c r="AB14" s="189">
        <v>24</v>
      </c>
      <c r="AC14" s="189">
        <v>24</v>
      </c>
      <c r="AD14" s="189">
        <v>24</v>
      </c>
      <c r="AE14" s="189">
        <v>24</v>
      </c>
      <c r="AF14" s="189">
        <v>23</v>
      </c>
      <c r="AG14" s="189">
        <v>23</v>
      </c>
      <c r="AH14" s="189">
        <v>24</v>
      </c>
      <c r="AI14" s="189">
        <v>25</v>
      </c>
      <c r="AJ14" s="189">
        <v>24</v>
      </c>
      <c r="AK14" s="189">
        <v>24</v>
      </c>
      <c r="AL14" s="189">
        <v>24</v>
      </c>
      <c r="AM14" s="189">
        <v>24</v>
      </c>
      <c r="AN14" s="119" t="s">
        <v>481</v>
      </c>
      <c r="AP14" s="189">
        <v>24</v>
      </c>
      <c r="AQ14" s="189">
        <v>24</v>
      </c>
    </row>
    <row r="15" spans="1:43" ht="16" x14ac:dyDescent="0.2">
      <c r="A15" s="621" t="s">
        <v>2129</v>
      </c>
      <c r="B15" s="168">
        <v>14</v>
      </c>
      <c r="C15" s="1080" t="s">
        <v>1496</v>
      </c>
      <c r="D15" s="119" t="s">
        <v>482</v>
      </c>
      <c r="E15" s="806" t="s">
        <v>483</v>
      </c>
      <c r="F15" s="542">
        <v>1362673</v>
      </c>
      <c r="G15" s="543" t="s">
        <v>15</v>
      </c>
      <c r="H15" s="542" t="s">
        <v>24</v>
      </c>
      <c r="I15" s="542" t="s">
        <v>124</v>
      </c>
      <c r="J15" s="543">
        <v>44109</v>
      </c>
      <c r="K15" s="1081">
        <v>44531</v>
      </c>
      <c r="L15" s="1082">
        <f t="shared" si="1"/>
        <v>14.066666666666666</v>
      </c>
      <c r="M15" s="548">
        <f t="shared" ca="1" si="2"/>
        <v>1.3972222222222221</v>
      </c>
      <c r="N15" s="542">
        <f t="shared" ca="1" si="3"/>
        <v>511</v>
      </c>
      <c r="O15" s="549">
        <f t="shared" ca="1" si="4"/>
        <v>17.033333333333335</v>
      </c>
      <c r="P15" s="550" t="s">
        <v>14</v>
      </c>
      <c r="Q15" s="544">
        <v>44473</v>
      </c>
      <c r="R15" s="597">
        <f t="shared" si="0"/>
        <v>12.133333333333333</v>
      </c>
      <c r="S15" s="621">
        <v>169</v>
      </c>
      <c r="T15" s="621">
        <v>30</v>
      </c>
      <c r="U15" s="621"/>
      <c r="V15" s="621"/>
      <c r="W15" s="621"/>
      <c r="X15" s="621"/>
      <c r="Y15" s="333"/>
      <c r="Z15" s="333">
        <v>44</v>
      </c>
      <c r="AA15" s="189">
        <v>41</v>
      </c>
      <c r="AB15" s="189">
        <v>42</v>
      </c>
      <c r="AC15" s="189">
        <v>44</v>
      </c>
      <c r="AD15" s="189">
        <v>42</v>
      </c>
      <c r="AE15" s="189">
        <v>45</v>
      </c>
      <c r="AF15" s="189">
        <v>47</v>
      </c>
      <c r="AG15" s="189">
        <v>48</v>
      </c>
      <c r="AH15" s="189">
        <v>49</v>
      </c>
      <c r="AI15" s="189">
        <v>50</v>
      </c>
      <c r="AJ15" s="189">
        <v>48</v>
      </c>
      <c r="AK15" s="189">
        <v>46</v>
      </c>
      <c r="AL15" s="189">
        <v>47</v>
      </c>
      <c r="AM15" s="189">
        <v>48</v>
      </c>
      <c r="AN15" s="119" t="s">
        <v>482</v>
      </c>
      <c r="AP15" s="189">
        <v>48</v>
      </c>
      <c r="AQ15" s="189">
        <v>49</v>
      </c>
    </row>
    <row r="16" spans="1:43" ht="16" x14ac:dyDescent="0.2">
      <c r="A16" s="621" t="s">
        <v>2129</v>
      </c>
      <c r="B16" s="168">
        <v>15</v>
      </c>
      <c r="C16" s="1080" t="s">
        <v>1499</v>
      </c>
      <c r="D16" s="119" t="s">
        <v>484</v>
      </c>
      <c r="E16" s="806" t="s">
        <v>483</v>
      </c>
      <c r="F16" s="542">
        <v>1362673</v>
      </c>
      <c r="G16" s="543" t="s">
        <v>15</v>
      </c>
      <c r="H16" s="542" t="s">
        <v>24</v>
      </c>
      <c r="I16" s="542" t="s">
        <v>121</v>
      </c>
      <c r="J16" s="543">
        <v>44109</v>
      </c>
      <c r="K16" s="1081">
        <v>44531</v>
      </c>
      <c r="L16" s="1082">
        <f t="shared" si="1"/>
        <v>14.066666666666666</v>
      </c>
      <c r="M16" s="548">
        <f t="shared" ca="1" si="2"/>
        <v>1.3972222222222221</v>
      </c>
      <c r="N16" s="542">
        <f t="shared" ca="1" si="3"/>
        <v>511</v>
      </c>
      <c r="O16" s="549">
        <f t="shared" ca="1" si="4"/>
        <v>17.033333333333335</v>
      </c>
      <c r="P16" s="550" t="s">
        <v>14</v>
      </c>
      <c r="Q16" s="544">
        <v>44473</v>
      </c>
      <c r="R16" s="597">
        <f t="shared" si="0"/>
        <v>12.133333333333333</v>
      </c>
      <c r="S16" s="621">
        <v>185</v>
      </c>
      <c r="T16" s="621">
        <v>27</v>
      </c>
      <c r="U16" s="621"/>
      <c r="V16" s="621"/>
      <c r="W16" s="621"/>
      <c r="X16" s="621">
        <v>27</v>
      </c>
      <c r="Y16" s="333">
        <v>28</v>
      </c>
      <c r="Z16" s="333">
        <v>47</v>
      </c>
      <c r="AA16" s="189">
        <v>40</v>
      </c>
      <c r="AB16" s="189">
        <v>40</v>
      </c>
      <c r="AC16" s="189">
        <v>41</v>
      </c>
      <c r="AD16" s="189">
        <v>42</v>
      </c>
      <c r="AE16" s="189">
        <v>42</v>
      </c>
      <c r="AF16" s="189">
        <v>45</v>
      </c>
      <c r="AG16" s="189">
        <v>44</v>
      </c>
      <c r="AH16" s="189">
        <v>45</v>
      </c>
      <c r="AI16" s="189">
        <v>46</v>
      </c>
      <c r="AJ16" s="189">
        <v>46</v>
      </c>
      <c r="AK16" s="189">
        <v>45</v>
      </c>
      <c r="AL16" s="189">
        <v>45</v>
      </c>
      <c r="AM16" s="189">
        <v>45</v>
      </c>
      <c r="AN16" s="119" t="s">
        <v>484</v>
      </c>
      <c r="AP16" s="189">
        <v>46</v>
      </c>
      <c r="AQ16" s="189">
        <v>47</v>
      </c>
    </row>
    <row r="17" spans="1:43" ht="16" x14ac:dyDescent="0.2">
      <c r="A17" s="621" t="s">
        <v>2129</v>
      </c>
      <c r="B17" s="168">
        <v>16</v>
      </c>
      <c r="C17" s="1080" t="s">
        <v>1502</v>
      </c>
      <c r="D17" s="119" t="s">
        <v>485</v>
      </c>
      <c r="E17" s="806" t="s">
        <v>483</v>
      </c>
      <c r="F17" s="542">
        <v>1362673</v>
      </c>
      <c r="G17" s="543" t="s">
        <v>15</v>
      </c>
      <c r="H17" s="542" t="s">
        <v>24</v>
      </c>
      <c r="I17" s="542" t="s">
        <v>118</v>
      </c>
      <c r="J17" s="543">
        <v>44109</v>
      </c>
      <c r="K17" s="1081">
        <v>44531</v>
      </c>
      <c r="L17" s="1082">
        <f t="shared" si="1"/>
        <v>14.066666666666666</v>
      </c>
      <c r="M17" s="548">
        <f t="shared" ca="1" si="2"/>
        <v>1.3972222222222221</v>
      </c>
      <c r="N17" s="542">
        <f t="shared" ca="1" si="3"/>
        <v>511</v>
      </c>
      <c r="O17" s="549">
        <f t="shared" ca="1" si="4"/>
        <v>17.033333333333335</v>
      </c>
      <c r="P17" s="550" t="s">
        <v>14</v>
      </c>
      <c r="Q17" s="544">
        <v>44473</v>
      </c>
      <c r="R17" s="597">
        <f t="shared" si="0"/>
        <v>12.133333333333333</v>
      </c>
      <c r="S17" s="621">
        <v>183</v>
      </c>
      <c r="T17" s="621">
        <v>32</v>
      </c>
      <c r="U17" s="621"/>
      <c r="V17" s="621"/>
      <c r="W17" s="621"/>
      <c r="X17" s="621">
        <v>32</v>
      </c>
      <c r="Y17" s="333">
        <v>30</v>
      </c>
      <c r="Z17" s="333">
        <v>47</v>
      </c>
      <c r="AA17" s="189">
        <v>44</v>
      </c>
      <c r="AB17" s="189">
        <v>44</v>
      </c>
      <c r="AC17" s="189">
        <v>47</v>
      </c>
      <c r="AD17" s="189">
        <v>47</v>
      </c>
      <c r="AE17" s="189">
        <v>48</v>
      </c>
      <c r="AF17" s="189">
        <v>48</v>
      </c>
      <c r="AG17" s="189">
        <v>47</v>
      </c>
      <c r="AH17" s="189">
        <v>47</v>
      </c>
      <c r="AI17" s="189">
        <v>46</v>
      </c>
      <c r="AJ17" s="189">
        <v>44</v>
      </c>
      <c r="AK17" s="189">
        <v>45</v>
      </c>
      <c r="AL17" s="189">
        <v>47</v>
      </c>
      <c r="AM17" s="189">
        <v>48</v>
      </c>
      <c r="AN17" s="119" t="s">
        <v>485</v>
      </c>
      <c r="AP17" s="189">
        <v>49</v>
      </c>
      <c r="AQ17" s="189">
        <v>50</v>
      </c>
    </row>
    <row r="18" spans="1:43" ht="16" x14ac:dyDescent="0.2">
      <c r="A18" s="621" t="s">
        <v>2129</v>
      </c>
      <c r="B18" s="168">
        <v>17</v>
      </c>
      <c r="C18" s="1080" t="s">
        <v>1505</v>
      </c>
      <c r="D18" s="119" t="s">
        <v>486</v>
      </c>
      <c r="E18" s="806" t="s">
        <v>483</v>
      </c>
      <c r="F18" s="542">
        <v>1362673</v>
      </c>
      <c r="G18" s="543" t="s">
        <v>15</v>
      </c>
      <c r="H18" s="542" t="s">
        <v>24</v>
      </c>
      <c r="I18" s="542" t="s">
        <v>115</v>
      </c>
      <c r="J18" s="543">
        <v>44109</v>
      </c>
      <c r="K18" s="1081">
        <v>44531</v>
      </c>
      <c r="L18" s="1082">
        <f t="shared" si="1"/>
        <v>14.066666666666666</v>
      </c>
      <c r="M18" s="548">
        <f t="shared" ca="1" si="2"/>
        <v>1.3972222222222221</v>
      </c>
      <c r="N18" s="542">
        <f t="shared" ca="1" si="3"/>
        <v>511</v>
      </c>
      <c r="O18" s="549">
        <f t="shared" ca="1" si="4"/>
        <v>17.033333333333335</v>
      </c>
      <c r="P18" s="550" t="s">
        <v>14</v>
      </c>
      <c r="Q18" s="544">
        <v>44473</v>
      </c>
      <c r="R18" s="597">
        <f t="shared" si="0"/>
        <v>12.133333333333333</v>
      </c>
      <c r="S18" s="621">
        <v>199</v>
      </c>
      <c r="T18" s="621">
        <v>24</v>
      </c>
      <c r="U18" s="621"/>
      <c r="V18" s="621"/>
      <c r="W18" s="621"/>
      <c r="X18" s="621">
        <v>24</v>
      </c>
      <c r="Y18" s="333">
        <v>26</v>
      </c>
      <c r="Z18" s="333">
        <v>50</v>
      </c>
      <c r="AA18" s="189">
        <v>45</v>
      </c>
      <c r="AB18" s="189">
        <v>46</v>
      </c>
      <c r="AC18" s="189">
        <v>49</v>
      </c>
      <c r="AD18" s="189">
        <v>49</v>
      </c>
      <c r="AE18" s="189">
        <v>49</v>
      </c>
      <c r="AF18" s="189">
        <v>50</v>
      </c>
      <c r="AG18" s="189">
        <v>49</v>
      </c>
      <c r="AH18" s="189">
        <v>50</v>
      </c>
      <c r="AI18" s="189">
        <v>49</v>
      </c>
      <c r="AJ18" s="189">
        <v>48</v>
      </c>
      <c r="AK18" s="189">
        <v>48</v>
      </c>
      <c r="AL18" s="189">
        <v>49</v>
      </c>
      <c r="AM18" s="189">
        <v>49</v>
      </c>
      <c r="AN18" s="119" t="s">
        <v>486</v>
      </c>
      <c r="AP18" s="189">
        <v>50</v>
      </c>
      <c r="AQ18" s="189">
        <v>50</v>
      </c>
    </row>
    <row r="19" spans="1:43" ht="16" x14ac:dyDescent="0.2">
      <c r="A19" s="643"/>
      <c r="B19" s="168">
        <v>18</v>
      </c>
      <c r="C19" s="369"/>
      <c r="D19" s="119" t="s">
        <v>487</v>
      </c>
      <c r="E19" s="806" t="s">
        <v>483</v>
      </c>
      <c r="F19" s="636">
        <v>1362673</v>
      </c>
      <c r="G19" s="637" t="s">
        <v>15</v>
      </c>
      <c r="H19" s="636" t="s">
        <v>24</v>
      </c>
      <c r="I19" s="636" t="s">
        <v>208</v>
      </c>
      <c r="J19" s="637">
        <v>44109</v>
      </c>
      <c r="K19" s="637"/>
      <c r="L19" s="637"/>
      <c r="M19" s="638">
        <f t="shared" ca="1" si="2"/>
        <v>1.3972222222222221</v>
      </c>
      <c r="N19" s="636">
        <f t="shared" ca="1" si="3"/>
        <v>511</v>
      </c>
      <c r="O19" s="639">
        <f t="shared" ca="1" si="4"/>
        <v>17.033333333333335</v>
      </c>
      <c r="P19" s="640" t="s">
        <v>14</v>
      </c>
      <c r="Q19" s="641">
        <v>44473</v>
      </c>
      <c r="R19" s="642">
        <f t="shared" si="0"/>
        <v>12.133333333333333</v>
      </c>
      <c r="S19" s="643">
        <v>194</v>
      </c>
      <c r="T19" s="643">
        <v>27</v>
      </c>
      <c r="U19" s="643"/>
      <c r="V19" s="643"/>
      <c r="W19" s="643"/>
      <c r="X19" s="643">
        <v>27</v>
      </c>
      <c r="Y19" s="369">
        <v>26</v>
      </c>
      <c r="Z19" s="369"/>
      <c r="AA19" s="809" t="s">
        <v>2131</v>
      </c>
      <c r="AB19" s="666"/>
      <c r="AC19" s="666"/>
      <c r="AD19" s="666"/>
      <c r="AE19" s="666"/>
      <c r="AF19" s="666"/>
      <c r="AG19" s="666"/>
      <c r="AH19" s="666"/>
      <c r="AI19" s="666"/>
      <c r="AJ19" s="666"/>
      <c r="AK19" s="666"/>
      <c r="AL19" s="666"/>
      <c r="AM19" s="666"/>
      <c r="AN19" s="119" t="s">
        <v>487</v>
      </c>
    </row>
    <row r="20" spans="1:43" ht="16" x14ac:dyDescent="0.2">
      <c r="A20" s="810" t="s">
        <v>2112</v>
      </c>
      <c r="B20" s="684">
        <v>19</v>
      </c>
      <c r="C20" s="1080" t="s">
        <v>1481</v>
      </c>
      <c r="D20" s="806" t="s">
        <v>488</v>
      </c>
      <c r="E20" s="806" t="s">
        <v>510</v>
      </c>
      <c r="F20" s="525">
        <v>1343442</v>
      </c>
      <c r="G20" s="525" t="s">
        <v>15</v>
      </c>
      <c r="H20" s="545" t="s">
        <v>52</v>
      </c>
      <c r="I20" s="545" t="s">
        <v>118</v>
      </c>
      <c r="J20" s="552">
        <v>43927</v>
      </c>
      <c r="K20" s="1081">
        <v>44517</v>
      </c>
      <c r="L20" s="1082">
        <f t="shared" si="1"/>
        <v>19.666666666666668</v>
      </c>
      <c r="M20" s="673">
        <f t="shared" ca="1" si="2"/>
        <v>1.8944444444444444</v>
      </c>
      <c r="N20" s="545">
        <f t="shared" ca="1" si="3"/>
        <v>693</v>
      </c>
      <c r="O20" s="635">
        <f t="shared" ca="1" si="4"/>
        <v>23.1</v>
      </c>
      <c r="P20" s="807" t="s">
        <v>490</v>
      </c>
      <c r="Q20" s="552">
        <v>44473</v>
      </c>
      <c r="R20" s="674">
        <f t="shared" si="0"/>
        <v>18.2</v>
      </c>
      <c r="S20" s="810"/>
      <c r="T20" s="810"/>
      <c r="U20" s="810">
        <v>176</v>
      </c>
      <c r="V20" s="810"/>
      <c r="W20" s="810"/>
      <c r="X20" s="810"/>
      <c r="Y20" s="525"/>
      <c r="Z20" s="525"/>
      <c r="AA20" s="820"/>
      <c r="AB20" s="594"/>
      <c r="AC20" s="594"/>
      <c r="AD20" s="825">
        <v>32</v>
      </c>
      <c r="AE20" s="825">
        <v>32</v>
      </c>
      <c r="AF20" s="825">
        <v>31</v>
      </c>
      <c r="AG20" s="825">
        <v>32</v>
      </c>
      <c r="AH20" s="825">
        <v>32</v>
      </c>
      <c r="AI20" s="825">
        <v>32</v>
      </c>
      <c r="AJ20" s="825">
        <v>31</v>
      </c>
      <c r="AK20" s="825">
        <v>31</v>
      </c>
      <c r="AL20" s="825">
        <v>32</v>
      </c>
      <c r="AM20" s="825">
        <v>31</v>
      </c>
      <c r="AN20" s="933" t="s">
        <v>488</v>
      </c>
      <c r="AO20" s="1">
        <v>128</v>
      </c>
      <c r="AP20" s="126"/>
    </row>
    <row r="21" spans="1:43" ht="16" x14ac:dyDescent="0.2">
      <c r="A21" s="810" t="s">
        <v>2112</v>
      </c>
      <c r="B21" s="684">
        <v>20</v>
      </c>
      <c r="C21" s="1080" t="s">
        <v>1484</v>
      </c>
      <c r="D21" s="806" t="s">
        <v>491</v>
      </c>
      <c r="E21" s="806" t="s">
        <v>510</v>
      </c>
      <c r="F21" s="525">
        <v>1343442</v>
      </c>
      <c r="G21" s="525" t="s">
        <v>17</v>
      </c>
      <c r="H21" s="545" t="s">
        <v>52</v>
      </c>
      <c r="I21" s="545"/>
      <c r="J21" s="552">
        <v>43927</v>
      </c>
      <c r="K21" s="1081">
        <v>44517</v>
      </c>
      <c r="L21" s="1082">
        <f t="shared" si="1"/>
        <v>19.666666666666668</v>
      </c>
      <c r="M21" s="673">
        <f t="shared" ca="1" si="2"/>
        <v>1.8944444444444444</v>
      </c>
      <c r="N21" s="545">
        <f t="shared" ca="1" si="3"/>
        <v>693</v>
      </c>
      <c r="O21" s="635">
        <f t="shared" ca="1" si="4"/>
        <v>23.1</v>
      </c>
      <c r="P21" s="807" t="s">
        <v>490</v>
      </c>
      <c r="Q21" s="552">
        <v>44473</v>
      </c>
      <c r="R21" s="674">
        <f t="shared" si="0"/>
        <v>18.2</v>
      </c>
      <c r="S21" s="810"/>
      <c r="T21" s="810"/>
      <c r="U21" s="810">
        <v>159</v>
      </c>
      <c r="V21" s="810"/>
      <c r="W21" s="810"/>
      <c r="X21" s="810"/>
      <c r="Y21" s="525"/>
      <c r="Z21" s="525"/>
      <c r="AA21" s="820"/>
      <c r="AB21" s="594"/>
      <c r="AC21" s="594"/>
      <c r="AD21" s="825">
        <v>31</v>
      </c>
      <c r="AE21" s="825">
        <v>31</v>
      </c>
      <c r="AF21" s="825">
        <v>30</v>
      </c>
      <c r="AG21" s="825">
        <v>31</v>
      </c>
      <c r="AH21" s="825">
        <v>29</v>
      </c>
      <c r="AI21" s="825">
        <v>31</v>
      </c>
      <c r="AJ21" s="825">
        <v>30</v>
      </c>
      <c r="AK21" s="825">
        <v>28</v>
      </c>
      <c r="AL21" s="825">
        <v>29</v>
      </c>
      <c r="AM21" s="825">
        <v>29</v>
      </c>
      <c r="AN21" s="933" t="s">
        <v>491</v>
      </c>
      <c r="AO21" s="1">
        <v>149</v>
      </c>
      <c r="AP21" s="126"/>
    </row>
    <row r="22" spans="1:43" ht="16" x14ac:dyDescent="0.2">
      <c r="A22" s="621" t="s">
        <v>2112</v>
      </c>
      <c r="B22" s="684">
        <v>21</v>
      </c>
      <c r="C22" s="1080" t="s">
        <v>1487</v>
      </c>
      <c r="D22" s="806" t="s">
        <v>492</v>
      </c>
      <c r="E22" s="806" t="s">
        <v>489</v>
      </c>
      <c r="F22" s="333">
        <v>1416092</v>
      </c>
      <c r="G22" s="333" t="s">
        <v>15</v>
      </c>
      <c r="H22" s="542" t="s">
        <v>24</v>
      </c>
      <c r="I22" s="542" t="s">
        <v>115</v>
      </c>
      <c r="J22" s="818">
        <v>43942</v>
      </c>
      <c r="K22" s="1081">
        <v>44517</v>
      </c>
      <c r="L22" s="1082">
        <f t="shared" si="1"/>
        <v>19.166666666666668</v>
      </c>
      <c r="M22" s="548">
        <f t="shared" ca="1" si="2"/>
        <v>1.8527777777777779</v>
      </c>
      <c r="N22" s="542">
        <f t="shared" ca="1" si="3"/>
        <v>678</v>
      </c>
      <c r="O22" s="549">
        <f t="shared" ca="1" si="4"/>
        <v>22.6</v>
      </c>
      <c r="P22" s="807" t="s">
        <v>490</v>
      </c>
      <c r="Q22" s="544">
        <v>44473</v>
      </c>
      <c r="R22" s="597">
        <f t="shared" si="0"/>
        <v>17.7</v>
      </c>
      <c r="S22" s="621"/>
      <c r="T22" s="621"/>
      <c r="U22" s="621">
        <v>153</v>
      </c>
      <c r="V22" s="621"/>
      <c r="W22" s="621"/>
      <c r="X22" s="621"/>
      <c r="Y22" s="333"/>
      <c r="Z22" s="333"/>
      <c r="AA22" s="821"/>
      <c r="AB22" s="609"/>
      <c r="AC22" s="609"/>
      <c r="AD22" s="826"/>
      <c r="AE22" s="826">
        <v>28</v>
      </c>
      <c r="AF22" s="826">
        <v>28</v>
      </c>
      <c r="AG22" s="826">
        <v>29</v>
      </c>
      <c r="AH22" s="826">
        <v>28</v>
      </c>
      <c r="AI22" s="826">
        <v>29</v>
      </c>
      <c r="AJ22" s="826">
        <v>29</v>
      </c>
      <c r="AK22" s="826">
        <v>28</v>
      </c>
      <c r="AL22" s="826">
        <v>28</v>
      </c>
      <c r="AM22" s="826">
        <v>28</v>
      </c>
      <c r="AN22" s="933" t="s">
        <v>492</v>
      </c>
      <c r="AO22" s="1">
        <v>147</v>
      </c>
      <c r="AP22" s="126"/>
    </row>
    <row r="23" spans="1:43" x14ac:dyDescent="0.2">
      <c r="B23" s="168"/>
      <c r="C23" s="168"/>
      <c r="D23" s="119"/>
      <c r="F23" s="406"/>
      <c r="G23" s="670"/>
      <c r="H23" s="406"/>
      <c r="I23" s="406"/>
      <c r="J23" s="670"/>
      <c r="K23" s="670"/>
      <c r="L23" s="670"/>
      <c r="M23" s="819"/>
      <c r="N23" s="406"/>
      <c r="O23" s="671"/>
      <c r="P23" s="672"/>
      <c r="Q23" s="508" t="s">
        <v>2132</v>
      </c>
      <c r="R23" s="110"/>
      <c r="S23" s="110"/>
      <c r="T23" s="110"/>
      <c r="U23" s="110"/>
      <c r="V23" s="110"/>
      <c r="W23" s="110"/>
      <c r="X23" s="110"/>
      <c r="Y23" s="110"/>
      <c r="Z23" s="168"/>
      <c r="AA23" s="168"/>
      <c r="AB23" s="119"/>
      <c r="AN23" s="119"/>
    </row>
    <row r="24" spans="1:43" ht="16" x14ac:dyDescent="0.2">
      <c r="B24" s="162" t="s">
        <v>53</v>
      </c>
      <c r="C24" s="14"/>
      <c r="Q24" s="508"/>
    </row>
    <row r="25" spans="1:43" ht="16" x14ac:dyDescent="0.2">
      <c r="B25" s="163" t="s">
        <v>24</v>
      </c>
      <c r="C25" s="1073"/>
    </row>
    <row r="26" spans="1:43" x14ac:dyDescent="0.2">
      <c r="B26" s="164" t="s">
        <v>40</v>
      </c>
      <c r="C26" s="105"/>
    </row>
    <row r="27" spans="1:43" ht="16" x14ac:dyDescent="0.2">
      <c r="B27" s="165" t="s">
        <v>48</v>
      </c>
      <c r="C27" s="125"/>
    </row>
    <row r="28" spans="1:43" ht="16" x14ac:dyDescent="0.2">
      <c r="B28" s="166" t="s">
        <v>54</v>
      </c>
      <c r="C28" s="3"/>
    </row>
    <row r="29" spans="1:43" ht="16" x14ac:dyDescent="0.2">
      <c r="B29" s="188" t="s">
        <v>52</v>
      </c>
      <c r="C29" s="92"/>
    </row>
    <row r="30" spans="1:43" x14ac:dyDescent="0.2">
      <c r="B30" s="187" t="s">
        <v>55</v>
      </c>
      <c r="C30" s="152"/>
    </row>
    <row r="31" spans="1:43" ht="17" x14ac:dyDescent="0.2">
      <c r="B31" s="375" t="s">
        <v>56</v>
      </c>
      <c r="C31" s="1074"/>
    </row>
    <row r="32" spans="1:43" ht="17" x14ac:dyDescent="0.2">
      <c r="B32" s="394" t="s">
        <v>57</v>
      </c>
      <c r="C32" s="1075"/>
    </row>
    <row r="33" spans="2:45" x14ac:dyDescent="0.2"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</row>
    <row r="34" spans="2:45" x14ac:dyDescent="0.2">
      <c r="B34" s="460" t="s">
        <v>1808</v>
      </c>
      <c r="C34" s="460"/>
    </row>
    <row r="35" spans="2:45" x14ac:dyDescent="0.2">
      <c r="B35" s="168" t="s">
        <v>0</v>
      </c>
      <c r="C35" s="168"/>
      <c r="D35" s="119" t="s">
        <v>1754</v>
      </c>
      <c r="E35" s="317" t="s">
        <v>61</v>
      </c>
      <c r="F35" s="168" t="s">
        <v>1569</v>
      </c>
      <c r="G35" s="168" t="s">
        <v>63</v>
      </c>
      <c r="H35" s="168" t="s">
        <v>64</v>
      </c>
      <c r="I35" s="168" t="s">
        <v>65</v>
      </c>
      <c r="J35" s="168" t="s">
        <v>66</v>
      </c>
      <c r="K35" s="168"/>
      <c r="L35" s="168"/>
      <c r="M35" s="168" t="s">
        <v>67</v>
      </c>
      <c r="N35" s="168" t="s">
        <v>2081</v>
      </c>
      <c r="O35" s="168" t="s">
        <v>2082</v>
      </c>
      <c r="P35" s="168" t="s">
        <v>1575</v>
      </c>
      <c r="Q35" s="448" t="s">
        <v>2076</v>
      </c>
      <c r="R35" s="1" t="s">
        <v>2077</v>
      </c>
      <c r="S35" s="1"/>
      <c r="T35" s="448" t="s">
        <v>2078</v>
      </c>
      <c r="AN35" s="119" t="s">
        <v>1754</v>
      </c>
    </row>
    <row r="36" spans="2:45" ht="16" x14ac:dyDescent="0.2">
      <c r="B36" s="168">
        <v>1</v>
      </c>
      <c r="C36" s="168"/>
      <c r="D36" s="119" t="s">
        <v>468</v>
      </c>
      <c r="E36" s="119"/>
      <c r="F36" s="540">
        <v>1362674</v>
      </c>
      <c r="G36" s="540" t="s">
        <v>15</v>
      </c>
      <c r="H36" s="540" t="s">
        <v>54</v>
      </c>
      <c r="I36" s="541" t="s">
        <v>124</v>
      </c>
      <c r="J36" s="541">
        <v>44107</v>
      </c>
      <c r="K36" s="541"/>
      <c r="L36" s="541"/>
      <c r="M36" s="547">
        <f t="shared" ref="M36:M44" ca="1" si="8">YEARFRAC(J36,TODAY())</f>
        <v>1.4027777777777777</v>
      </c>
      <c r="N36" s="540">
        <f t="shared" ref="N36:N44" ca="1" si="9">_xlfn.DAYS(TODAY(),J36)</f>
        <v>513</v>
      </c>
      <c r="O36" s="540">
        <f t="shared" ref="O36:O44" ca="1" si="10">(N36/30)</f>
        <v>17.100000000000001</v>
      </c>
      <c r="P36" s="605" t="s">
        <v>14</v>
      </c>
      <c r="Q36" s="623">
        <v>400</v>
      </c>
      <c r="R36" s="623">
        <v>297</v>
      </c>
      <c r="S36" s="623"/>
      <c r="T36" s="623">
        <v>103</v>
      </c>
      <c r="U36" s="430"/>
      <c r="V36" s="430"/>
      <c r="W36" s="430"/>
      <c r="X36" s="430"/>
      <c r="Y36" s="430"/>
      <c r="Z36" s="430"/>
      <c r="AA36" s="430"/>
      <c r="AB36" s="430"/>
      <c r="AC36" s="430"/>
      <c r="AD36" s="430"/>
      <c r="AE36" s="430"/>
      <c r="AF36" s="430"/>
      <c r="AG36" s="430"/>
      <c r="AH36" s="430"/>
      <c r="AI36" s="430"/>
      <c r="AJ36" s="430"/>
      <c r="AK36" s="430"/>
      <c r="AL36" s="430"/>
      <c r="AM36" s="430"/>
      <c r="AN36" s="119" t="s">
        <v>468</v>
      </c>
      <c r="AO36" s="430"/>
      <c r="AP36" s="430"/>
      <c r="AQ36" s="430"/>
    </row>
    <row r="37" spans="2:45" ht="16" x14ac:dyDescent="0.2">
      <c r="B37" s="168">
        <v>2</v>
      </c>
      <c r="C37" s="168"/>
      <c r="D37" s="119" t="s">
        <v>469</v>
      </c>
      <c r="E37" s="119"/>
      <c r="F37" s="540">
        <v>1362674</v>
      </c>
      <c r="G37" s="540" t="s">
        <v>15</v>
      </c>
      <c r="H37" s="540" t="s">
        <v>54</v>
      </c>
      <c r="I37" s="541" t="s">
        <v>121</v>
      </c>
      <c r="J37" s="541">
        <v>44107</v>
      </c>
      <c r="K37" s="541"/>
      <c r="L37" s="541"/>
      <c r="M37" s="547">
        <f t="shared" ca="1" si="8"/>
        <v>1.4027777777777777</v>
      </c>
      <c r="N37" s="540">
        <f t="shared" ca="1" si="9"/>
        <v>513</v>
      </c>
      <c r="O37" s="540">
        <f t="shared" ca="1" si="10"/>
        <v>17.100000000000001</v>
      </c>
      <c r="P37" s="550" t="s">
        <v>14</v>
      </c>
      <c r="Q37" s="430"/>
      <c r="R37" s="430"/>
      <c r="S37" s="430"/>
      <c r="T37" s="430"/>
      <c r="U37" s="430"/>
      <c r="V37" s="430"/>
      <c r="W37" s="430"/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0"/>
      <c r="AK37" s="430"/>
      <c r="AL37" s="430"/>
      <c r="AM37" s="430"/>
      <c r="AN37" s="119" t="s">
        <v>469</v>
      </c>
      <c r="AO37" s="430"/>
      <c r="AP37" s="430"/>
      <c r="AQ37" s="430"/>
    </row>
    <row r="38" spans="2:45" ht="16" x14ac:dyDescent="0.2">
      <c r="B38" s="168">
        <v>3</v>
      </c>
      <c r="C38" s="168"/>
      <c r="D38" s="119" t="s">
        <v>470</v>
      </c>
      <c r="E38" s="119"/>
      <c r="F38" s="540">
        <v>1362674</v>
      </c>
      <c r="G38" s="540" t="s">
        <v>15</v>
      </c>
      <c r="H38" s="540" t="s">
        <v>54</v>
      </c>
      <c r="I38" s="541" t="s">
        <v>111</v>
      </c>
      <c r="J38" s="541">
        <v>44119</v>
      </c>
      <c r="K38" s="541"/>
      <c r="L38" s="541"/>
      <c r="M38" s="547">
        <f t="shared" ca="1" si="8"/>
        <v>1.3694444444444445</v>
      </c>
      <c r="N38" s="540">
        <f t="shared" ca="1" si="9"/>
        <v>501</v>
      </c>
      <c r="O38" s="540">
        <f t="shared" ca="1" si="10"/>
        <v>16.7</v>
      </c>
      <c r="P38" s="550" t="s">
        <v>14</v>
      </c>
      <c r="Q38" s="179"/>
      <c r="R38" s="179"/>
      <c r="S38" s="179"/>
      <c r="T38" s="179"/>
      <c r="U38" s="430"/>
      <c r="V38" s="430"/>
      <c r="W38" s="430"/>
      <c r="X38" s="430"/>
      <c r="Y38" s="430"/>
      <c r="Z38" s="430"/>
      <c r="AA38" s="430"/>
      <c r="AB38" s="430"/>
      <c r="AC38" s="430"/>
      <c r="AD38" s="430"/>
      <c r="AE38" s="430"/>
      <c r="AF38" s="430"/>
      <c r="AG38" s="430"/>
      <c r="AH38" s="430"/>
      <c r="AI38" s="430"/>
      <c r="AJ38" s="430"/>
      <c r="AK38" s="430"/>
      <c r="AL38" s="430"/>
      <c r="AM38" s="430"/>
      <c r="AN38" s="119" t="s">
        <v>470</v>
      </c>
      <c r="AO38" s="430"/>
      <c r="AP38" s="430"/>
      <c r="AQ38" s="430"/>
    </row>
    <row r="39" spans="2:45" ht="16" x14ac:dyDescent="0.2">
      <c r="B39" s="168">
        <v>4</v>
      </c>
      <c r="C39" s="168"/>
      <c r="D39" s="119" t="s">
        <v>471</v>
      </c>
      <c r="E39" s="119"/>
      <c r="F39" s="540">
        <v>1362674</v>
      </c>
      <c r="G39" s="540" t="s">
        <v>15</v>
      </c>
      <c r="H39" s="540" t="s">
        <v>54</v>
      </c>
      <c r="I39" s="541" t="s">
        <v>118</v>
      </c>
      <c r="J39" s="541">
        <v>44119</v>
      </c>
      <c r="K39" s="541"/>
      <c r="L39" s="541"/>
      <c r="M39" s="547">
        <f t="shared" ca="1" si="8"/>
        <v>1.3694444444444445</v>
      </c>
      <c r="N39" s="540">
        <f t="shared" ca="1" si="9"/>
        <v>501</v>
      </c>
      <c r="O39" s="540">
        <f t="shared" ca="1" si="10"/>
        <v>16.7</v>
      </c>
      <c r="P39" s="605" t="s">
        <v>14</v>
      </c>
      <c r="Q39" s="623">
        <v>400</v>
      </c>
      <c r="R39" s="625">
        <v>221</v>
      </c>
      <c r="S39" s="625"/>
      <c r="T39" s="623">
        <v>179</v>
      </c>
      <c r="U39" s="430"/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  <c r="AJ39" s="430"/>
      <c r="AK39" s="430"/>
      <c r="AL39" s="430"/>
      <c r="AM39" s="430"/>
      <c r="AN39" s="119" t="s">
        <v>471</v>
      </c>
      <c r="AO39" s="430"/>
      <c r="AP39" s="430"/>
      <c r="AQ39" s="430"/>
    </row>
    <row r="40" spans="2:45" ht="16" x14ac:dyDescent="0.2">
      <c r="B40" s="168">
        <v>5</v>
      </c>
      <c r="C40" s="168"/>
      <c r="D40" s="119" t="s">
        <v>472</v>
      </c>
      <c r="E40" s="119"/>
      <c r="F40" s="540">
        <v>1362665</v>
      </c>
      <c r="G40" s="540" t="s">
        <v>17</v>
      </c>
      <c r="H40" s="540" t="s">
        <v>54</v>
      </c>
      <c r="I40" s="541" t="s">
        <v>121</v>
      </c>
      <c r="J40" s="541">
        <v>44107</v>
      </c>
      <c r="K40" s="541"/>
      <c r="L40" s="541"/>
      <c r="M40" s="547">
        <f t="shared" ca="1" si="8"/>
        <v>1.4027777777777777</v>
      </c>
      <c r="N40" s="540">
        <f t="shared" ca="1" si="9"/>
        <v>513</v>
      </c>
      <c r="O40" s="540">
        <f t="shared" ca="1" si="10"/>
        <v>17.100000000000001</v>
      </c>
      <c r="P40" s="550" t="s">
        <v>14</v>
      </c>
      <c r="Q40" s="179"/>
      <c r="R40" s="179"/>
      <c r="S40" s="179"/>
      <c r="T40" s="179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  <c r="AJ40" s="430"/>
      <c r="AK40" s="430"/>
      <c r="AL40" s="430"/>
      <c r="AM40" s="430"/>
      <c r="AN40" s="119" t="s">
        <v>472</v>
      </c>
      <c r="AO40" s="430"/>
      <c r="AP40" s="430"/>
      <c r="AQ40" s="430"/>
    </row>
    <row r="41" spans="2:45" ht="16" x14ac:dyDescent="0.2">
      <c r="B41" s="168">
        <v>6</v>
      </c>
      <c r="C41" s="168"/>
      <c r="D41" s="119" t="s">
        <v>473</v>
      </c>
      <c r="E41" s="119"/>
      <c r="F41" s="540">
        <v>1362665</v>
      </c>
      <c r="G41" s="540" t="s">
        <v>17</v>
      </c>
      <c r="H41" s="540" t="s">
        <v>54</v>
      </c>
      <c r="I41" s="541" t="s">
        <v>124</v>
      </c>
      <c r="J41" s="541">
        <v>44107</v>
      </c>
      <c r="K41" s="541"/>
      <c r="L41" s="541"/>
      <c r="M41" s="547">
        <f t="shared" ca="1" si="8"/>
        <v>1.4027777777777777</v>
      </c>
      <c r="N41" s="540">
        <f t="shared" ca="1" si="9"/>
        <v>513</v>
      </c>
      <c r="O41" s="540">
        <f t="shared" ca="1" si="10"/>
        <v>17.100000000000001</v>
      </c>
      <c r="P41" s="550" t="s">
        <v>14</v>
      </c>
      <c r="Q41" s="179"/>
      <c r="R41" s="179"/>
      <c r="S41" s="179"/>
      <c r="T41" s="179"/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430"/>
      <c r="AJ41" s="430"/>
      <c r="AK41" s="430"/>
      <c r="AL41" s="430"/>
      <c r="AM41" s="430"/>
      <c r="AN41" s="119" t="s">
        <v>473</v>
      </c>
      <c r="AO41" s="430"/>
      <c r="AP41" s="430"/>
      <c r="AQ41" s="430"/>
    </row>
    <row r="42" spans="2:45" ht="16" x14ac:dyDescent="0.2">
      <c r="B42" s="168">
        <v>7</v>
      </c>
      <c r="C42" s="168"/>
      <c r="D42" s="119" t="s">
        <v>474</v>
      </c>
      <c r="E42" s="119"/>
      <c r="F42" s="540">
        <v>1362665</v>
      </c>
      <c r="G42" s="540" t="s">
        <v>17</v>
      </c>
      <c r="H42" s="540" t="s">
        <v>54</v>
      </c>
      <c r="I42" s="541" t="s">
        <v>118</v>
      </c>
      <c r="J42" s="541">
        <v>44119</v>
      </c>
      <c r="K42" s="541"/>
      <c r="L42" s="541"/>
      <c r="M42" s="547">
        <f t="shared" ca="1" si="8"/>
        <v>1.3694444444444445</v>
      </c>
      <c r="N42" s="540">
        <f t="shared" ca="1" si="9"/>
        <v>501</v>
      </c>
      <c r="O42" s="540">
        <f t="shared" ca="1" si="10"/>
        <v>16.7</v>
      </c>
      <c r="P42" s="550" t="s">
        <v>14</v>
      </c>
      <c r="Q42" s="179"/>
      <c r="R42" s="179"/>
      <c r="S42" s="179"/>
      <c r="T42" s="179"/>
      <c r="U42" s="430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  <c r="AJ42" s="430"/>
      <c r="AK42" s="430"/>
      <c r="AL42" s="430"/>
      <c r="AM42" s="430"/>
      <c r="AN42" s="119" t="s">
        <v>474</v>
      </c>
      <c r="AO42" s="430"/>
      <c r="AP42" s="430"/>
      <c r="AQ42" s="430"/>
    </row>
    <row r="43" spans="2:45" ht="16" x14ac:dyDescent="0.2">
      <c r="B43" s="168">
        <v>8</v>
      </c>
      <c r="C43" s="168"/>
      <c r="D43" s="119" t="s">
        <v>475</v>
      </c>
      <c r="E43" s="119"/>
      <c r="F43" s="540">
        <v>1362665</v>
      </c>
      <c r="G43" s="540" t="s">
        <v>17</v>
      </c>
      <c r="H43" s="540" t="s">
        <v>54</v>
      </c>
      <c r="I43" s="541" t="s">
        <v>115</v>
      </c>
      <c r="J43" s="541">
        <v>44119</v>
      </c>
      <c r="K43" s="541"/>
      <c r="L43" s="541"/>
      <c r="M43" s="547">
        <f t="shared" ca="1" si="8"/>
        <v>1.3694444444444445</v>
      </c>
      <c r="N43" s="540">
        <f t="shared" ca="1" si="9"/>
        <v>501</v>
      </c>
      <c r="O43" s="540">
        <f t="shared" ca="1" si="10"/>
        <v>16.7</v>
      </c>
      <c r="P43" s="550" t="s">
        <v>14</v>
      </c>
      <c r="Q43" s="179"/>
      <c r="R43" s="179"/>
      <c r="S43" s="179"/>
      <c r="T43" s="179"/>
      <c r="U43" s="430"/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  <c r="AJ43" s="430"/>
      <c r="AK43" s="430"/>
      <c r="AL43" s="430"/>
      <c r="AM43" s="430"/>
      <c r="AN43" s="119" t="s">
        <v>475</v>
      </c>
      <c r="AO43" s="430"/>
      <c r="AP43" s="430"/>
      <c r="AQ43" s="430"/>
    </row>
    <row r="44" spans="2:45" ht="16" x14ac:dyDescent="0.2">
      <c r="B44" s="168">
        <v>9</v>
      </c>
      <c r="C44" s="168"/>
      <c r="D44" s="119" t="s">
        <v>476</v>
      </c>
      <c r="E44" s="119"/>
      <c r="F44" s="540">
        <v>1362665</v>
      </c>
      <c r="G44" s="540" t="s">
        <v>17</v>
      </c>
      <c r="H44" s="540" t="s">
        <v>54</v>
      </c>
      <c r="I44" s="541" t="s">
        <v>221</v>
      </c>
      <c r="J44" s="541">
        <v>44119</v>
      </c>
      <c r="K44" s="541"/>
      <c r="L44" s="541"/>
      <c r="M44" s="547">
        <f t="shared" ca="1" si="8"/>
        <v>1.3694444444444445</v>
      </c>
      <c r="N44" s="540">
        <f t="shared" ca="1" si="9"/>
        <v>501</v>
      </c>
      <c r="O44" s="540">
        <f t="shared" ca="1" si="10"/>
        <v>16.7</v>
      </c>
      <c r="P44" s="550" t="s">
        <v>14</v>
      </c>
      <c r="Q44" s="179"/>
      <c r="R44" s="179"/>
      <c r="S44" s="179"/>
      <c r="T44" s="179"/>
      <c r="U44" s="430"/>
      <c r="V44" s="430"/>
      <c r="W44" s="430"/>
      <c r="X44" s="430"/>
      <c r="Y44" s="430"/>
      <c r="Z44" s="430"/>
      <c r="AA44" s="430"/>
      <c r="AB44" s="430"/>
      <c r="AC44" s="430"/>
      <c r="AD44" s="430"/>
      <c r="AE44" s="430"/>
      <c r="AF44" s="430"/>
      <c r="AG44" s="430"/>
      <c r="AH44" s="430"/>
      <c r="AI44" s="430"/>
      <c r="AJ44" s="430"/>
      <c r="AK44" s="430"/>
      <c r="AL44" s="430"/>
      <c r="AM44" s="430"/>
      <c r="AN44" s="119" t="s">
        <v>476</v>
      </c>
      <c r="AO44" s="430"/>
      <c r="AP44" s="430"/>
      <c r="AQ44" s="430"/>
    </row>
    <row r="45" spans="2:45" ht="16" x14ac:dyDescent="0.2">
      <c r="B45" s="168">
        <v>10</v>
      </c>
      <c r="C45" s="168"/>
      <c r="D45" s="119" t="s">
        <v>477</v>
      </c>
      <c r="F45" s="611">
        <v>1362666</v>
      </c>
      <c r="G45" s="612" t="s">
        <v>17</v>
      </c>
      <c r="H45" s="611" t="s">
        <v>24</v>
      </c>
      <c r="I45" s="611" t="s">
        <v>124</v>
      </c>
      <c r="J45" s="612">
        <v>44109</v>
      </c>
      <c r="K45" s="612"/>
      <c r="L45" s="612"/>
      <c r="M45" s="613">
        <f t="shared" ref="M45:M53" ca="1" si="11">YEARFRAC(J45,TODAY())</f>
        <v>1.3972222222222221</v>
      </c>
      <c r="N45" s="611">
        <f t="shared" ref="N45:N53" ca="1" si="12">_xlfn.DAYS(TODAY(),J45)</f>
        <v>511</v>
      </c>
      <c r="O45" s="614">
        <f t="shared" ref="O45:O53" ca="1" si="13">(N45/30)</f>
        <v>17.033333333333335</v>
      </c>
      <c r="P45" s="373" t="s">
        <v>183</v>
      </c>
      <c r="Q45" s="622"/>
      <c r="R45" s="622"/>
      <c r="S45" s="622"/>
      <c r="T45" s="622"/>
      <c r="U45" s="610"/>
      <c r="V45" s="610"/>
      <c r="W45" s="610"/>
      <c r="X45" s="610"/>
      <c r="Y45" s="610"/>
      <c r="Z45" s="610"/>
      <c r="AA45" s="610"/>
      <c r="AB45" s="610"/>
      <c r="AC45" s="610"/>
      <c r="AD45" s="610"/>
      <c r="AE45" s="610"/>
      <c r="AF45" s="610"/>
      <c r="AG45" s="610"/>
      <c r="AH45" s="610"/>
      <c r="AI45" s="610"/>
      <c r="AJ45" s="610"/>
      <c r="AK45" s="610"/>
      <c r="AL45" s="610"/>
      <c r="AM45" s="610"/>
      <c r="AN45" s="119" t="s">
        <v>477</v>
      </c>
      <c r="AO45" s="610"/>
      <c r="AP45" s="610"/>
      <c r="AQ45" s="610"/>
    </row>
    <row r="46" spans="2:45" ht="16" x14ac:dyDescent="0.2">
      <c r="B46" s="168">
        <v>11</v>
      </c>
      <c r="C46" s="168"/>
      <c r="D46" s="119" t="s">
        <v>479</v>
      </c>
      <c r="F46" s="542">
        <v>1362666</v>
      </c>
      <c r="G46" s="543" t="s">
        <v>17</v>
      </c>
      <c r="H46" s="542" t="s">
        <v>24</v>
      </c>
      <c r="I46" s="542" t="s">
        <v>121</v>
      </c>
      <c r="J46" s="543">
        <v>44109</v>
      </c>
      <c r="K46" s="543"/>
      <c r="L46" s="543"/>
      <c r="M46" s="548">
        <f t="shared" ca="1" si="11"/>
        <v>1.3972222222222221</v>
      </c>
      <c r="N46" s="542">
        <f t="shared" ca="1" si="12"/>
        <v>511</v>
      </c>
      <c r="O46" s="549">
        <f t="shared" ca="1" si="13"/>
        <v>17.033333333333335</v>
      </c>
      <c r="P46" s="373" t="s">
        <v>183</v>
      </c>
      <c r="Q46" s="189"/>
      <c r="R46" s="189"/>
      <c r="S46" s="189"/>
      <c r="T46" s="189"/>
      <c r="U46" s="609"/>
      <c r="V46" s="609"/>
      <c r="W46" s="609"/>
      <c r="X46" s="609"/>
      <c r="Y46" s="609"/>
      <c r="Z46" s="609"/>
      <c r="AA46" s="609"/>
      <c r="AB46" s="609"/>
      <c r="AC46" s="609"/>
      <c r="AD46" s="609"/>
      <c r="AE46" s="609"/>
      <c r="AF46" s="609"/>
      <c r="AG46" s="609"/>
      <c r="AH46" s="609"/>
      <c r="AI46" s="609"/>
      <c r="AJ46" s="609"/>
      <c r="AK46" s="609"/>
      <c r="AL46" s="609"/>
      <c r="AM46" s="609"/>
      <c r="AN46" s="119" t="s">
        <v>479</v>
      </c>
      <c r="AO46" s="609"/>
      <c r="AP46" s="609"/>
      <c r="AQ46" s="609"/>
    </row>
    <row r="47" spans="2:45" ht="16" x14ac:dyDescent="0.2">
      <c r="B47" s="168">
        <v>12</v>
      </c>
      <c r="C47" s="168"/>
      <c r="D47" s="119" t="s">
        <v>480</v>
      </c>
      <c r="F47" s="542">
        <v>1362666</v>
      </c>
      <c r="G47" s="543" t="s">
        <v>17</v>
      </c>
      <c r="H47" s="542" t="s">
        <v>24</v>
      </c>
      <c r="I47" s="542" t="s">
        <v>111</v>
      </c>
      <c r="J47" s="543">
        <v>44109</v>
      </c>
      <c r="K47" s="543"/>
      <c r="L47" s="543"/>
      <c r="M47" s="548">
        <f t="shared" ca="1" si="11"/>
        <v>1.3972222222222221</v>
      </c>
      <c r="N47" s="542">
        <f t="shared" ca="1" si="12"/>
        <v>511</v>
      </c>
      <c r="O47" s="549">
        <f t="shared" ca="1" si="13"/>
        <v>17.033333333333335</v>
      </c>
      <c r="P47" s="373" t="s">
        <v>183</v>
      </c>
      <c r="Q47" s="189"/>
      <c r="R47" s="189"/>
      <c r="S47" s="189"/>
      <c r="T47" s="189"/>
      <c r="U47" s="609"/>
      <c r="V47" s="609"/>
      <c r="W47" s="609"/>
      <c r="X47" s="609"/>
      <c r="Y47" s="609"/>
      <c r="Z47" s="609"/>
      <c r="AA47" s="609"/>
      <c r="AB47" s="609"/>
      <c r="AC47" s="609"/>
      <c r="AD47" s="609"/>
      <c r="AE47" s="609"/>
      <c r="AF47" s="609"/>
      <c r="AG47" s="609"/>
      <c r="AH47" s="609"/>
      <c r="AI47" s="609"/>
      <c r="AJ47" s="609"/>
      <c r="AK47" s="609"/>
      <c r="AL47" s="609"/>
      <c r="AM47" s="609"/>
      <c r="AN47" s="119" t="s">
        <v>480</v>
      </c>
      <c r="AO47" s="609"/>
      <c r="AP47" s="609"/>
      <c r="AQ47" s="609"/>
    </row>
    <row r="48" spans="2:45" ht="16" x14ac:dyDescent="0.2">
      <c r="B48" s="168">
        <v>13</v>
      </c>
      <c r="C48" s="168"/>
      <c r="D48" s="119" t="s">
        <v>481</v>
      </c>
      <c r="F48" s="542">
        <v>1362666</v>
      </c>
      <c r="G48" s="543" t="s">
        <v>17</v>
      </c>
      <c r="H48" s="542" t="s">
        <v>24</v>
      </c>
      <c r="I48" s="542" t="s">
        <v>118</v>
      </c>
      <c r="J48" s="543">
        <v>44109</v>
      </c>
      <c r="K48" s="543"/>
      <c r="L48" s="543"/>
      <c r="M48" s="548">
        <f t="shared" ca="1" si="11"/>
        <v>1.3972222222222221</v>
      </c>
      <c r="N48" s="542">
        <f t="shared" ca="1" si="12"/>
        <v>511</v>
      </c>
      <c r="O48" s="549">
        <f t="shared" ca="1" si="13"/>
        <v>17.033333333333335</v>
      </c>
      <c r="P48" s="373" t="s">
        <v>183</v>
      </c>
      <c r="Q48" s="189"/>
      <c r="R48" s="189"/>
      <c r="S48" s="189"/>
      <c r="T48" s="189"/>
      <c r="U48" s="609"/>
      <c r="V48" s="609"/>
      <c r="W48" s="609"/>
      <c r="X48" s="609"/>
      <c r="Y48" s="609"/>
      <c r="Z48" s="609"/>
      <c r="AA48" s="609"/>
      <c r="AB48" s="609"/>
      <c r="AC48" s="609"/>
      <c r="AD48" s="609"/>
      <c r="AE48" s="609"/>
      <c r="AF48" s="609"/>
      <c r="AG48" s="609"/>
      <c r="AH48" s="609"/>
      <c r="AI48" s="609"/>
      <c r="AJ48" s="609"/>
      <c r="AK48" s="609"/>
      <c r="AL48" s="609"/>
      <c r="AM48" s="609"/>
      <c r="AN48" s="119" t="s">
        <v>481</v>
      </c>
      <c r="AO48" s="609"/>
      <c r="AP48" s="609"/>
      <c r="AQ48" s="609"/>
    </row>
    <row r="49" spans="2:43" ht="16" x14ac:dyDescent="0.2">
      <c r="B49" s="168">
        <v>14</v>
      </c>
      <c r="C49" s="168"/>
      <c r="D49" s="119" t="s">
        <v>482</v>
      </c>
      <c r="F49" s="542">
        <v>1362673</v>
      </c>
      <c r="G49" s="543" t="s">
        <v>15</v>
      </c>
      <c r="H49" s="542" t="s">
        <v>24</v>
      </c>
      <c r="I49" s="542" t="s">
        <v>124</v>
      </c>
      <c r="J49" s="543">
        <v>44109</v>
      </c>
      <c r="K49" s="543"/>
      <c r="L49" s="543"/>
      <c r="M49" s="548">
        <f t="shared" ca="1" si="11"/>
        <v>1.3972222222222221</v>
      </c>
      <c r="N49" s="542">
        <f t="shared" ca="1" si="12"/>
        <v>511</v>
      </c>
      <c r="O49" s="549">
        <f t="shared" ca="1" si="13"/>
        <v>17.033333333333335</v>
      </c>
      <c r="P49" s="605" t="s">
        <v>14</v>
      </c>
      <c r="Q49" s="624">
        <v>400</v>
      </c>
      <c r="R49" s="624">
        <v>265</v>
      </c>
      <c r="S49" s="624"/>
      <c r="T49" s="624">
        <v>135</v>
      </c>
      <c r="U49" s="610"/>
      <c r="V49" s="610"/>
      <c r="W49" s="610"/>
      <c r="X49" s="610"/>
      <c r="Y49" s="610"/>
      <c r="Z49" s="610"/>
      <c r="AA49" s="610"/>
      <c r="AB49" s="610"/>
      <c r="AC49" s="610"/>
      <c r="AD49" s="610"/>
      <c r="AE49" s="610"/>
      <c r="AF49" s="610"/>
      <c r="AG49" s="610"/>
      <c r="AH49" s="610"/>
      <c r="AI49" s="610"/>
      <c r="AJ49" s="610"/>
      <c r="AK49" s="610"/>
      <c r="AL49" s="610"/>
      <c r="AM49" s="610"/>
      <c r="AN49" s="119" t="s">
        <v>482</v>
      </c>
      <c r="AO49" s="610"/>
      <c r="AP49" s="610"/>
      <c r="AQ49" s="610"/>
    </row>
    <row r="50" spans="2:43" ht="16" x14ac:dyDescent="0.2">
      <c r="B50" s="168">
        <v>15</v>
      </c>
      <c r="C50" s="168"/>
      <c r="D50" s="119" t="s">
        <v>484</v>
      </c>
      <c r="F50" s="542">
        <v>1362673</v>
      </c>
      <c r="G50" s="543" t="s">
        <v>15</v>
      </c>
      <c r="H50" s="542" t="s">
        <v>24</v>
      </c>
      <c r="I50" s="542" t="s">
        <v>121</v>
      </c>
      <c r="J50" s="543">
        <v>44109</v>
      </c>
      <c r="K50" s="543"/>
      <c r="L50" s="543"/>
      <c r="M50" s="548">
        <f t="shared" ca="1" si="11"/>
        <v>1.3972222222222221</v>
      </c>
      <c r="N50" s="542">
        <f t="shared" ca="1" si="12"/>
        <v>511</v>
      </c>
      <c r="O50" s="549">
        <f t="shared" ca="1" si="13"/>
        <v>17.033333333333335</v>
      </c>
      <c r="P50" s="550" t="s">
        <v>14</v>
      </c>
      <c r="Q50" s="609"/>
      <c r="R50" s="609"/>
      <c r="S50" s="609"/>
      <c r="T50" s="609"/>
      <c r="U50" s="609"/>
      <c r="V50" s="609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609"/>
      <c r="AH50" s="609"/>
      <c r="AI50" s="609"/>
      <c r="AJ50" s="609"/>
      <c r="AK50" s="609"/>
      <c r="AL50" s="609"/>
      <c r="AM50" s="609"/>
      <c r="AN50" s="119" t="s">
        <v>484</v>
      </c>
      <c r="AO50" s="609"/>
      <c r="AP50" s="609"/>
      <c r="AQ50" s="609"/>
    </row>
    <row r="51" spans="2:43" ht="16" x14ac:dyDescent="0.2">
      <c r="B51" s="168">
        <v>16</v>
      </c>
      <c r="C51" s="168"/>
      <c r="D51" s="119" t="s">
        <v>485</v>
      </c>
      <c r="F51" s="542">
        <v>1362673</v>
      </c>
      <c r="G51" s="543" t="s">
        <v>15</v>
      </c>
      <c r="H51" s="542" t="s">
        <v>24</v>
      </c>
      <c r="I51" s="542" t="s">
        <v>118</v>
      </c>
      <c r="J51" s="543">
        <v>44109</v>
      </c>
      <c r="K51" s="543"/>
      <c r="L51" s="543"/>
      <c r="M51" s="548">
        <f t="shared" ca="1" si="11"/>
        <v>1.3972222222222221</v>
      </c>
      <c r="N51" s="542">
        <f t="shared" ca="1" si="12"/>
        <v>511</v>
      </c>
      <c r="O51" s="549">
        <f t="shared" ca="1" si="13"/>
        <v>17.033333333333335</v>
      </c>
      <c r="P51" s="550" t="s">
        <v>14</v>
      </c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119" t="s">
        <v>485</v>
      </c>
      <c r="AO51" s="609"/>
      <c r="AP51" s="609"/>
      <c r="AQ51" s="609"/>
    </row>
    <row r="52" spans="2:43" ht="16" x14ac:dyDescent="0.2">
      <c r="B52" s="168">
        <v>17</v>
      </c>
      <c r="C52" s="168"/>
      <c r="D52" s="119" t="s">
        <v>486</v>
      </c>
      <c r="F52" s="542">
        <v>1362673</v>
      </c>
      <c r="G52" s="543" t="s">
        <v>15</v>
      </c>
      <c r="H52" s="542" t="s">
        <v>24</v>
      </c>
      <c r="I52" s="542" t="s">
        <v>115</v>
      </c>
      <c r="J52" s="543">
        <v>44109</v>
      </c>
      <c r="K52" s="543"/>
      <c r="L52" s="543"/>
      <c r="M52" s="548">
        <f t="shared" ca="1" si="11"/>
        <v>1.3972222222222221</v>
      </c>
      <c r="N52" s="542">
        <f t="shared" ca="1" si="12"/>
        <v>511</v>
      </c>
      <c r="O52" s="549">
        <f t="shared" ca="1" si="13"/>
        <v>17.033333333333335</v>
      </c>
      <c r="P52" s="550" t="s">
        <v>14</v>
      </c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609"/>
      <c r="AB52" s="609"/>
      <c r="AC52" s="609"/>
      <c r="AD52" s="609"/>
      <c r="AE52" s="609"/>
      <c r="AF52" s="609"/>
      <c r="AG52" s="609"/>
      <c r="AH52" s="609"/>
      <c r="AI52" s="609"/>
      <c r="AJ52" s="609"/>
      <c r="AK52" s="609"/>
      <c r="AL52" s="609"/>
      <c r="AM52" s="609"/>
      <c r="AN52" s="119" t="s">
        <v>486</v>
      </c>
      <c r="AO52" s="609"/>
      <c r="AP52" s="609"/>
      <c r="AQ52" s="609"/>
    </row>
    <row r="53" spans="2:43" ht="16" x14ac:dyDescent="0.2">
      <c r="B53" s="168">
        <v>18</v>
      </c>
      <c r="C53" s="168"/>
      <c r="D53" s="119" t="s">
        <v>487</v>
      </c>
      <c r="F53" s="542">
        <v>1362673</v>
      </c>
      <c r="G53" s="543" t="s">
        <v>15</v>
      </c>
      <c r="H53" s="542" t="s">
        <v>24</v>
      </c>
      <c r="I53" s="542" t="s">
        <v>208</v>
      </c>
      <c r="J53" s="543">
        <v>44109</v>
      </c>
      <c r="K53" s="543"/>
      <c r="L53" s="543"/>
      <c r="M53" s="548">
        <f t="shared" ca="1" si="11"/>
        <v>1.3972222222222221</v>
      </c>
      <c r="N53" s="542">
        <f t="shared" ca="1" si="12"/>
        <v>511</v>
      </c>
      <c r="O53" s="549">
        <f t="shared" ca="1" si="13"/>
        <v>17.033333333333335</v>
      </c>
      <c r="P53" s="559" t="s">
        <v>14</v>
      </c>
      <c r="Q53" s="609"/>
      <c r="R53" s="609"/>
      <c r="S53" s="609"/>
      <c r="T53" s="609"/>
      <c r="U53" s="609"/>
      <c r="V53" s="609"/>
      <c r="W53" s="609"/>
      <c r="X53" s="609"/>
      <c r="Y53" s="609"/>
      <c r="Z53" s="609"/>
      <c r="AA53" s="609"/>
      <c r="AB53" s="609"/>
      <c r="AC53" s="609"/>
      <c r="AD53" s="609"/>
      <c r="AE53" s="609"/>
      <c r="AF53" s="609"/>
      <c r="AG53" s="609"/>
      <c r="AH53" s="609"/>
      <c r="AI53" s="609"/>
      <c r="AJ53" s="609"/>
      <c r="AK53" s="609"/>
      <c r="AL53" s="609"/>
      <c r="AM53" s="609"/>
      <c r="AN53" s="119" t="s">
        <v>487</v>
      </c>
      <c r="AO53" s="609"/>
      <c r="AP53" s="609"/>
      <c r="AQ53" s="60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02CAD1"/>
    <pageSetUpPr fitToPage="1"/>
  </sheetPr>
  <dimension ref="A1:Q49"/>
  <sheetViews>
    <sheetView topLeftCell="A7" workbookViewId="0">
      <selection activeCell="Q49" sqref="Q49"/>
    </sheetView>
  </sheetViews>
  <sheetFormatPr baseColWidth="10" defaultColWidth="8.83203125" defaultRowHeight="15" x14ac:dyDescent="0.2"/>
  <cols>
    <col min="2" max="2" width="13.33203125" customWidth="1"/>
    <col min="3" max="3" width="10.6640625" customWidth="1"/>
    <col min="4" max="4" width="10.83203125" customWidth="1"/>
    <col min="5" max="5" width="19.33203125" customWidth="1"/>
    <col min="6" max="6" width="16.6640625" customWidth="1"/>
    <col min="8" max="8" width="11.83203125" customWidth="1"/>
    <col min="9" max="9" width="13.5" customWidth="1"/>
    <col min="10" max="10" width="12.83203125" customWidth="1"/>
    <col min="11" max="11" width="9.5" customWidth="1"/>
    <col min="12" max="12" width="12.6640625" customWidth="1"/>
    <col min="13" max="13" width="19" customWidth="1"/>
    <col min="14" max="14" width="13.6640625" customWidth="1"/>
    <col min="16" max="16" width="14.5" customWidth="1"/>
  </cols>
  <sheetData>
    <row r="1" spans="1:17" ht="19" x14ac:dyDescent="0.25">
      <c r="A1" s="917" t="s">
        <v>2133</v>
      </c>
      <c r="C1" s="917"/>
      <c r="D1" s="917"/>
    </row>
    <row r="2" spans="1:17" x14ac:dyDescent="0.2">
      <c r="A2" t="s">
        <v>2134</v>
      </c>
      <c r="B2" s="119" t="s">
        <v>1567</v>
      </c>
      <c r="C2" s="119" t="s">
        <v>1754</v>
      </c>
      <c r="D2" s="317" t="s">
        <v>61</v>
      </c>
      <c r="E2" s="168" t="s">
        <v>1569</v>
      </c>
      <c r="F2" s="168" t="s">
        <v>63</v>
      </c>
      <c r="G2" s="168" t="s">
        <v>64</v>
      </c>
      <c r="H2" s="168" t="s">
        <v>65</v>
      </c>
      <c r="I2" s="168" t="s">
        <v>66</v>
      </c>
      <c r="J2" s="168" t="s">
        <v>67</v>
      </c>
      <c r="K2" s="168" t="s">
        <v>2081</v>
      </c>
      <c r="L2" s="168" t="s">
        <v>2082</v>
      </c>
      <c r="M2" s="168" t="s">
        <v>1575</v>
      </c>
      <c r="O2" s="1"/>
      <c r="Q2" s="1"/>
    </row>
    <row r="3" spans="1:17" ht="15" customHeight="1" x14ac:dyDescent="0.25">
      <c r="A3" s="1">
        <v>1</v>
      </c>
      <c r="B3" t="s">
        <v>2135</v>
      </c>
      <c r="C3" s="119" t="s">
        <v>430</v>
      </c>
      <c r="D3" s="168" t="s">
        <v>431</v>
      </c>
      <c r="E3" s="105">
        <v>1343448</v>
      </c>
      <c r="F3" s="105" t="s">
        <v>17</v>
      </c>
      <c r="G3" s="105" t="s">
        <v>40</v>
      </c>
      <c r="H3" s="105" t="s">
        <v>121</v>
      </c>
      <c r="I3" s="414">
        <v>44063</v>
      </c>
      <c r="J3" s="105">
        <f t="shared" ref="J3:J6" ca="1" si="0">YEARFRAC(I3,TODAY())</f>
        <v>1.5222222222222221</v>
      </c>
      <c r="K3" s="105">
        <f t="shared" ref="K3:K6" ca="1" si="1">_xlfn.DAYS(TODAY(),I3)</f>
        <v>557</v>
      </c>
      <c r="L3" s="105">
        <f t="shared" ref="L3:L6" ca="1" si="2">K3/30</f>
        <v>18.566666666666666</v>
      </c>
      <c r="M3" s="603" t="s">
        <v>183</v>
      </c>
      <c r="O3" s="1"/>
      <c r="P3" s="305"/>
      <c r="Q3" s="1"/>
    </row>
    <row r="4" spans="1:17" ht="15" customHeight="1" x14ac:dyDescent="0.25">
      <c r="A4" s="1">
        <v>2</v>
      </c>
      <c r="B4" t="s">
        <v>2135</v>
      </c>
      <c r="C4" s="119" t="s">
        <v>432</v>
      </c>
      <c r="D4" s="168" t="s">
        <v>431</v>
      </c>
      <c r="E4" s="105">
        <v>1343448</v>
      </c>
      <c r="F4" s="105" t="s">
        <v>17</v>
      </c>
      <c r="G4" s="105" t="s">
        <v>40</v>
      </c>
      <c r="H4" s="105" t="s">
        <v>433</v>
      </c>
      <c r="I4" s="414">
        <v>44067</v>
      </c>
      <c r="J4" s="105">
        <f t="shared" ca="1" si="0"/>
        <v>1.5111111111111111</v>
      </c>
      <c r="K4" s="105">
        <f t="shared" ca="1" si="1"/>
        <v>553</v>
      </c>
      <c r="L4" s="105">
        <f t="shared" ca="1" si="2"/>
        <v>18.433333333333334</v>
      </c>
      <c r="M4" s="603" t="s">
        <v>183</v>
      </c>
      <c r="O4" s="1"/>
      <c r="P4" s="305"/>
      <c r="Q4" s="1"/>
    </row>
    <row r="5" spans="1:17" ht="15" customHeight="1" x14ac:dyDescent="0.25">
      <c r="A5" s="1">
        <v>3</v>
      </c>
      <c r="B5" t="s">
        <v>2135</v>
      </c>
      <c r="C5" s="119" t="s">
        <v>434</v>
      </c>
      <c r="D5" s="168" t="s">
        <v>431</v>
      </c>
      <c r="E5" s="105">
        <v>1343448</v>
      </c>
      <c r="F5" s="105" t="s">
        <v>17</v>
      </c>
      <c r="G5" s="105" t="s">
        <v>40</v>
      </c>
      <c r="H5" s="105" t="s">
        <v>115</v>
      </c>
      <c r="I5" s="414">
        <v>44067</v>
      </c>
      <c r="J5" s="105">
        <f t="shared" ca="1" si="0"/>
        <v>1.5111111111111111</v>
      </c>
      <c r="K5" s="105">
        <f t="shared" ca="1" si="1"/>
        <v>553</v>
      </c>
      <c r="L5" s="105">
        <f t="shared" ca="1" si="2"/>
        <v>18.433333333333334</v>
      </c>
      <c r="M5" s="603" t="s">
        <v>183</v>
      </c>
      <c r="O5" s="1"/>
      <c r="P5" s="305"/>
      <c r="Q5" s="1"/>
    </row>
    <row r="6" spans="1:17" ht="15" customHeight="1" x14ac:dyDescent="0.25">
      <c r="A6" s="1">
        <v>4</v>
      </c>
      <c r="B6" t="s">
        <v>2135</v>
      </c>
      <c r="C6" s="119" t="s">
        <v>435</v>
      </c>
      <c r="D6" s="168" t="s">
        <v>431</v>
      </c>
      <c r="E6" s="105">
        <v>1343448</v>
      </c>
      <c r="F6" s="105" t="s">
        <v>17</v>
      </c>
      <c r="G6" s="105" t="s">
        <v>40</v>
      </c>
      <c r="H6" s="105" t="s">
        <v>208</v>
      </c>
      <c r="I6" s="414">
        <v>44077</v>
      </c>
      <c r="J6" s="105">
        <f t="shared" ca="1" si="0"/>
        <v>1.4861111111111112</v>
      </c>
      <c r="K6" s="105">
        <f t="shared" ca="1" si="1"/>
        <v>543</v>
      </c>
      <c r="L6" s="105">
        <f t="shared" ca="1" si="2"/>
        <v>18.100000000000001</v>
      </c>
      <c r="M6" s="603" t="s">
        <v>183</v>
      </c>
      <c r="O6" s="1"/>
      <c r="P6" s="305" t="s">
        <v>12</v>
      </c>
      <c r="Q6" s="1"/>
    </row>
    <row r="7" spans="1:17" ht="15" customHeight="1" x14ac:dyDescent="0.25">
      <c r="A7" s="1">
        <v>5</v>
      </c>
      <c r="B7" t="s">
        <v>2135</v>
      </c>
      <c r="C7" s="119" t="s">
        <v>436</v>
      </c>
      <c r="D7" s="168" t="s">
        <v>437</v>
      </c>
      <c r="E7" s="535">
        <v>1343451</v>
      </c>
      <c r="F7" s="536" t="s">
        <v>15</v>
      </c>
      <c r="G7" s="536" t="s">
        <v>48</v>
      </c>
      <c r="H7" s="536" t="s">
        <v>124</v>
      </c>
      <c r="I7" s="537">
        <v>44059</v>
      </c>
      <c r="J7" s="536">
        <f t="shared" ref="J7:J18" ca="1" si="3">YEARFRAC(I7,TODAY())</f>
        <v>1.5333333333333334</v>
      </c>
      <c r="K7" s="536">
        <f t="shared" ref="K7:K18" ca="1" si="4">_xlfn.DAYS(TODAY(),I7)</f>
        <v>561</v>
      </c>
      <c r="L7" s="536">
        <f t="shared" ref="L7:L18" ca="1" si="5">K7/30</f>
        <v>18.7</v>
      </c>
      <c r="M7" s="604" t="s">
        <v>14</v>
      </c>
      <c r="O7" s="305" t="s">
        <v>15</v>
      </c>
      <c r="P7" s="407" t="s">
        <v>2136</v>
      </c>
      <c r="Q7" s="305" t="s">
        <v>17</v>
      </c>
    </row>
    <row r="8" spans="1:17" x14ac:dyDescent="0.2">
      <c r="A8" s="1">
        <v>6</v>
      </c>
      <c r="B8" t="s">
        <v>2135</v>
      </c>
      <c r="C8" s="119" t="s">
        <v>438</v>
      </c>
      <c r="D8" s="168" t="s">
        <v>437</v>
      </c>
      <c r="E8" s="415">
        <v>1343451</v>
      </c>
      <c r="F8" s="336" t="s">
        <v>15</v>
      </c>
      <c r="G8" s="336" t="s">
        <v>48</v>
      </c>
      <c r="H8" s="336" t="s">
        <v>121</v>
      </c>
      <c r="I8" s="418">
        <v>44059</v>
      </c>
      <c r="J8" s="336">
        <f t="shared" ca="1" si="3"/>
        <v>1.5333333333333334</v>
      </c>
      <c r="K8" s="336">
        <f t="shared" ca="1" si="4"/>
        <v>561</v>
      </c>
      <c r="L8" s="336">
        <f t="shared" ca="1" si="5"/>
        <v>18.7</v>
      </c>
      <c r="M8" s="605" t="s">
        <v>14</v>
      </c>
      <c r="O8" s="283"/>
      <c r="P8" s="284" t="s">
        <v>24</v>
      </c>
      <c r="Q8" s="285"/>
    </row>
    <row r="9" spans="1:17" x14ac:dyDescent="0.2">
      <c r="A9" s="1">
        <v>7</v>
      </c>
      <c r="B9" t="s">
        <v>2135</v>
      </c>
      <c r="C9" s="119" t="s">
        <v>439</v>
      </c>
      <c r="D9" s="168" t="s">
        <v>437</v>
      </c>
      <c r="E9" s="415">
        <v>1343451</v>
      </c>
      <c r="F9" s="336" t="s">
        <v>15</v>
      </c>
      <c r="G9" s="336" t="s">
        <v>48</v>
      </c>
      <c r="H9" s="336" t="s">
        <v>111</v>
      </c>
      <c r="I9" s="418">
        <v>44059</v>
      </c>
      <c r="J9" s="336">
        <f t="shared" ca="1" si="3"/>
        <v>1.5333333333333334</v>
      </c>
      <c r="K9" s="336">
        <f t="shared" ca="1" si="4"/>
        <v>561</v>
      </c>
      <c r="L9" s="336">
        <f t="shared" ca="1" si="5"/>
        <v>18.7</v>
      </c>
      <c r="M9" s="605" t="s">
        <v>14</v>
      </c>
      <c r="O9" s="262"/>
      <c r="P9" s="261" t="s">
        <v>26</v>
      </c>
      <c r="Q9" s="263">
        <v>4</v>
      </c>
    </row>
    <row r="10" spans="1:17" x14ac:dyDescent="0.2">
      <c r="A10" s="1">
        <v>8</v>
      </c>
      <c r="B10" t="s">
        <v>2135</v>
      </c>
      <c r="C10" s="119" t="s">
        <v>440</v>
      </c>
      <c r="D10" s="168" t="s">
        <v>437</v>
      </c>
      <c r="E10" s="415">
        <v>1343451</v>
      </c>
      <c r="F10" s="336" t="s">
        <v>15</v>
      </c>
      <c r="G10" s="336" t="s">
        <v>48</v>
      </c>
      <c r="H10" s="336" t="s">
        <v>118</v>
      </c>
      <c r="I10" s="418">
        <v>44059</v>
      </c>
      <c r="J10" s="336">
        <f t="shared" ca="1" si="3"/>
        <v>1.5333333333333334</v>
      </c>
      <c r="K10" s="336">
        <f t="shared" ca="1" si="4"/>
        <v>561</v>
      </c>
      <c r="L10" s="336">
        <f t="shared" ca="1" si="5"/>
        <v>18.7</v>
      </c>
      <c r="M10" s="605" t="s">
        <v>14</v>
      </c>
      <c r="O10" s="262">
        <v>1</v>
      </c>
      <c r="P10" s="261" t="s">
        <v>28</v>
      </c>
      <c r="Q10" s="263"/>
    </row>
    <row r="11" spans="1:17" ht="16" x14ac:dyDescent="0.2">
      <c r="A11" s="1">
        <v>9</v>
      </c>
      <c r="B11" t="s">
        <v>2137</v>
      </c>
      <c r="C11" s="119" t="s">
        <v>447</v>
      </c>
      <c r="D11" s="168" t="s">
        <v>182</v>
      </c>
      <c r="E11" s="336">
        <v>1299778</v>
      </c>
      <c r="F11" s="336" t="s">
        <v>15</v>
      </c>
      <c r="G11" s="336" t="s">
        <v>48</v>
      </c>
      <c r="H11" s="336" t="s">
        <v>124</v>
      </c>
      <c r="I11" s="418">
        <v>44102</v>
      </c>
      <c r="J11" s="336">
        <f t="shared" ca="1" si="3"/>
        <v>1.4166666666666667</v>
      </c>
      <c r="K11" s="336">
        <f t="shared" ca="1" si="4"/>
        <v>518</v>
      </c>
      <c r="L11" s="336">
        <f t="shared" ca="1" si="5"/>
        <v>17.266666666666666</v>
      </c>
      <c r="M11" s="373" t="s">
        <v>183</v>
      </c>
      <c r="O11" s="262">
        <v>4</v>
      </c>
      <c r="P11" s="261" t="s">
        <v>32</v>
      </c>
      <c r="Q11" s="263"/>
    </row>
    <row r="12" spans="1:17" ht="16" x14ac:dyDescent="0.2">
      <c r="A12" s="1">
        <v>10</v>
      </c>
      <c r="B12" t="s">
        <v>2137</v>
      </c>
      <c r="C12" s="119" t="s">
        <v>442</v>
      </c>
      <c r="D12" s="168" t="s">
        <v>170</v>
      </c>
      <c r="E12" s="415">
        <v>1362663</v>
      </c>
      <c r="F12" s="336" t="s">
        <v>17</v>
      </c>
      <c r="G12" s="336" t="s">
        <v>48</v>
      </c>
      <c r="H12" s="336" t="s">
        <v>124</v>
      </c>
      <c r="I12" s="418">
        <v>44081</v>
      </c>
      <c r="J12" s="336">
        <f t="shared" ca="1" si="3"/>
        <v>1.4750000000000001</v>
      </c>
      <c r="K12" s="336">
        <f t="shared" ca="1" si="4"/>
        <v>539</v>
      </c>
      <c r="L12" s="336">
        <f t="shared" ca="1" si="5"/>
        <v>17.966666666666665</v>
      </c>
      <c r="M12" s="373" t="s">
        <v>183</v>
      </c>
      <c r="O12" s="286"/>
      <c r="P12" s="287" t="s">
        <v>40</v>
      </c>
      <c r="Q12" s="288"/>
    </row>
    <row r="13" spans="1:17" ht="16" x14ac:dyDescent="0.2">
      <c r="A13" s="1">
        <v>11</v>
      </c>
      <c r="B13" t="s">
        <v>2137</v>
      </c>
      <c r="C13" s="119" t="s">
        <v>443</v>
      </c>
      <c r="D13" s="168" t="s">
        <v>170</v>
      </c>
      <c r="E13" s="415">
        <v>1362663</v>
      </c>
      <c r="F13" s="336" t="s">
        <v>17</v>
      </c>
      <c r="G13" s="336" t="s">
        <v>48</v>
      </c>
      <c r="H13" s="336" t="s">
        <v>111</v>
      </c>
      <c r="I13" s="418">
        <v>44081</v>
      </c>
      <c r="J13" s="336">
        <f t="shared" ca="1" si="3"/>
        <v>1.4750000000000001</v>
      </c>
      <c r="K13" s="336">
        <f t="shared" ca="1" si="4"/>
        <v>539</v>
      </c>
      <c r="L13" s="336">
        <f t="shared" ca="1" si="5"/>
        <v>17.966666666666665</v>
      </c>
      <c r="M13" s="373" t="s">
        <v>183</v>
      </c>
      <c r="O13" s="264"/>
      <c r="P13" s="261" t="s">
        <v>26</v>
      </c>
      <c r="Q13" s="269">
        <v>4</v>
      </c>
    </row>
    <row r="14" spans="1:17" ht="16" x14ac:dyDescent="0.2">
      <c r="A14" s="1">
        <v>12</v>
      </c>
      <c r="B14" t="s">
        <v>2137</v>
      </c>
      <c r="C14" s="119" t="s">
        <v>444</v>
      </c>
      <c r="D14" s="168" t="s">
        <v>170</v>
      </c>
      <c r="E14" s="415">
        <v>1362663</v>
      </c>
      <c r="F14" s="336" t="s">
        <v>17</v>
      </c>
      <c r="G14" s="336" t="s">
        <v>48</v>
      </c>
      <c r="H14" s="336" t="s">
        <v>118</v>
      </c>
      <c r="I14" s="418">
        <v>44081</v>
      </c>
      <c r="J14" s="336">
        <f t="shared" ca="1" si="3"/>
        <v>1.4750000000000001</v>
      </c>
      <c r="K14" s="336">
        <f t="shared" ca="1" si="4"/>
        <v>539</v>
      </c>
      <c r="L14" s="336">
        <f t="shared" ca="1" si="5"/>
        <v>17.966666666666665</v>
      </c>
      <c r="M14" s="373" t="s">
        <v>183</v>
      </c>
      <c r="O14" s="264"/>
      <c r="P14" s="261" t="s">
        <v>28</v>
      </c>
      <c r="Q14" s="269"/>
    </row>
    <row r="15" spans="1:17" ht="16" x14ac:dyDescent="0.2">
      <c r="A15" s="1">
        <v>13</v>
      </c>
      <c r="B15" t="s">
        <v>2137</v>
      </c>
      <c r="C15" s="119" t="s">
        <v>445</v>
      </c>
      <c r="D15" s="168" t="s">
        <v>170</v>
      </c>
      <c r="E15" s="415">
        <v>1362663</v>
      </c>
      <c r="F15" s="336" t="s">
        <v>17</v>
      </c>
      <c r="G15" s="336" t="s">
        <v>48</v>
      </c>
      <c r="H15" s="336" t="s">
        <v>115</v>
      </c>
      <c r="I15" s="418">
        <v>44081</v>
      </c>
      <c r="J15" s="336">
        <f t="shared" ca="1" si="3"/>
        <v>1.4750000000000001</v>
      </c>
      <c r="K15" s="336">
        <f t="shared" ca="1" si="4"/>
        <v>539</v>
      </c>
      <c r="L15" s="336">
        <f t="shared" ca="1" si="5"/>
        <v>17.966666666666665</v>
      </c>
      <c r="M15" s="373" t="s">
        <v>183</v>
      </c>
      <c r="O15" s="264"/>
      <c r="P15" s="261" t="s">
        <v>32</v>
      </c>
      <c r="Q15" s="269"/>
    </row>
    <row r="16" spans="1:17" ht="16" x14ac:dyDescent="0.2">
      <c r="A16" s="1">
        <v>14</v>
      </c>
      <c r="B16" t="s">
        <v>2137</v>
      </c>
      <c r="C16" s="119" t="s">
        <v>446</v>
      </c>
      <c r="D16" s="168" t="s">
        <v>170</v>
      </c>
      <c r="E16" s="415">
        <v>1362663</v>
      </c>
      <c r="F16" s="336" t="s">
        <v>17</v>
      </c>
      <c r="G16" s="336" t="s">
        <v>48</v>
      </c>
      <c r="H16" s="336" t="s">
        <v>208</v>
      </c>
      <c r="I16" s="418">
        <v>44081</v>
      </c>
      <c r="J16" s="336">
        <f t="shared" ca="1" si="3"/>
        <v>1.4750000000000001</v>
      </c>
      <c r="K16" s="336">
        <f t="shared" ca="1" si="4"/>
        <v>539</v>
      </c>
      <c r="L16" s="336">
        <f t="shared" ca="1" si="5"/>
        <v>17.966666666666665</v>
      </c>
      <c r="M16" s="373" t="s">
        <v>183</v>
      </c>
      <c r="O16" s="297"/>
      <c r="P16" s="298" t="s">
        <v>48</v>
      </c>
      <c r="Q16" s="299"/>
    </row>
    <row r="17" spans="1:17" ht="16" x14ac:dyDescent="0.2">
      <c r="A17" s="1">
        <v>15</v>
      </c>
      <c r="B17" t="s">
        <v>2137</v>
      </c>
      <c r="C17" s="119" t="s">
        <v>448</v>
      </c>
      <c r="D17" s="168" t="s">
        <v>182</v>
      </c>
      <c r="E17" s="336">
        <v>1324364</v>
      </c>
      <c r="F17" s="336" t="s">
        <v>17</v>
      </c>
      <c r="G17" s="336" t="s">
        <v>48</v>
      </c>
      <c r="H17" s="336" t="s">
        <v>124</v>
      </c>
      <c r="I17" s="418">
        <v>44095</v>
      </c>
      <c r="J17" s="336">
        <f t="shared" ca="1" si="3"/>
        <v>1.4361111111111111</v>
      </c>
      <c r="K17" s="336">
        <f t="shared" ca="1" si="4"/>
        <v>525</v>
      </c>
      <c r="L17" s="336">
        <f t="shared" ca="1" si="5"/>
        <v>17.5</v>
      </c>
      <c r="M17" s="373" t="s">
        <v>183</v>
      </c>
      <c r="O17" s="265">
        <v>1</v>
      </c>
      <c r="P17" s="261" t="s">
        <v>26</v>
      </c>
      <c r="Q17" s="270">
        <v>6</v>
      </c>
    </row>
    <row r="18" spans="1:17" ht="16" x14ac:dyDescent="0.2">
      <c r="A18" s="1">
        <v>16</v>
      </c>
      <c r="B18" t="s">
        <v>2138</v>
      </c>
      <c r="C18" s="119" t="s">
        <v>449</v>
      </c>
      <c r="D18" s="168" t="s">
        <v>182</v>
      </c>
      <c r="E18" s="336">
        <v>1324364</v>
      </c>
      <c r="F18" s="336" t="s">
        <v>17</v>
      </c>
      <c r="G18" s="336" t="s">
        <v>48</v>
      </c>
      <c r="H18" s="336" t="s">
        <v>450</v>
      </c>
      <c r="I18" s="418">
        <v>44095</v>
      </c>
      <c r="J18" s="336">
        <f t="shared" ca="1" si="3"/>
        <v>1.4361111111111111</v>
      </c>
      <c r="K18" s="336">
        <f t="shared" ca="1" si="4"/>
        <v>525</v>
      </c>
      <c r="L18" s="336">
        <f t="shared" ca="1" si="5"/>
        <v>17.5</v>
      </c>
      <c r="M18" s="373" t="s">
        <v>183</v>
      </c>
      <c r="O18" s="265"/>
      <c r="P18" s="261"/>
      <c r="Q18" s="270"/>
    </row>
    <row r="19" spans="1:17" x14ac:dyDescent="0.2">
      <c r="O19" s="265"/>
      <c r="P19" s="261" t="s">
        <v>28</v>
      </c>
      <c r="Q19" s="270"/>
    </row>
    <row r="20" spans="1:17" ht="17.25" customHeight="1" x14ac:dyDescent="0.25">
      <c r="A20" s="917" t="s">
        <v>2139</v>
      </c>
      <c r="O20" s="265">
        <v>4</v>
      </c>
      <c r="P20" s="261" t="s">
        <v>32</v>
      </c>
      <c r="Q20" s="270"/>
    </row>
    <row r="21" spans="1:17" ht="16" x14ac:dyDescent="0.2">
      <c r="A21" s="1">
        <v>1</v>
      </c>
      <c r="B21" t="s">
        <v>2137</v>
      </c>
      <c r="C21" s="119" t="s">
        <v>451</v>
      </c>
      <c r="D21" s="168" t="s">
        <v>192</v>
      </c>
      <c r="E21" s="634">
        <v>1343446</v>
      </c>
      <c r="F21" s="587" t="s">
        <v>17</v>
      </c>
      <c r="G21" s="587" t="s">
        <v>52</v>
      </c>
      <c r="H21" s="588" t="s">
        <v>124</v>
      </c>
      <c r="I21" s="588">
        <v>44082</v>
      </c>
      <c r="J21" s="525">
        <f t="shared" ref="J21:J31" ca="1" si="6">YEARFRAC(I21,TODAY())</f>
        <v>1.4722222222222223</v>
      </c>
      <c r="K21" s="525">
        <f t="shared" ref="K21:K31" ca="1" si="7">_xlfn.DAYS(TODAY(),I21)</f>
        <v>538</v>
      </c>
      <c r="L21" s="525">
        <f t="shared" ref="L21:L31" ca="1" si="8">K21/30</f>
        <v>17.933333333333334</v>
      </c>
      <c r="M21" s="550" t="s">
        <v>14</v>
      </c>
      <c r="O21" s="424"/>
      <c r="P21" s="296" t="s">
        <v>52</v>
      </c>
      <c r="Q21" s="425"/>
    </row>
    <row r="22" spans="1:17" ht="16" x14ac:dyDescent="0.2">
      <c r="A22" s="1">
        <v>2</v>
      </c>
      <c r="B22" t="s">
        <v>2137</v>
      </c>
      <c r="C22" s="119" t="s">
        <v>452</v>
      </c>
      <c r="D22" s="168" t="s">
        <v>192</v>
      </c>
      <c r="E22" s="635">
        <v>1343446</v>
      </c>
      <c r="F22" s="545" t="s">
        <v>17</v>
      </c>
      <c r="G22" s="545" t="s">
        <v>52</v>
      </c>
      <c r="H22" s="546" t="s">
        <v>121</v>
      </c>
      <c r="I22" s="546">
        <v>44082</v>
      </c>
      <c r="J22" s="525">
        <f t="shared" ca="1" si="6"/>
        <v>1.4722222222222223</v>
      </c>
      <c r="K22" s="525">
        <f t="shared" ca="1" si="7"/>
        <v>538</v>
      </c>
      <c r="L22" s="525">
        <f t="shared" ca="1" si="8"/>
        <v>17.933333333333334</v>
      </c>
      <c r="M22" s="550" t="s">
        <v>14</v>
      </c>
      <c r="O22" s="266"/>
      <c r="P22" s="261" t="s">
        <v>26</v>
      </c>
      <c r="Q22" s="271"/>
    </row>
    <row r="23" spans="1:17" ht="16" x14ac:dyDescent="0.2">
      <c r="A23" s="1">
        <v>3</v>
      </c>
      <c r="B23" t="s">
        <v>2137</v>
      </c>
      <c r="C23" s="119" t="s">
        <v>453</v>
      </c>
      <c r="D23" s="168" t="s">
        <v>192</v>
      </c>
      <c r="E23" s="635">
        <v>1343446</v>
      </c>
      <c r="F23" s="545" t="s">
        <v>17</v>
      </c>
      <c r="G23" s="545" t="s">
        <v>52</v>
      </c>
      <c r="H23" s="546" t="s">
        <v>111</v>
      </c>
      <c r="I23" s="546">
        <v>44082</v>
      </c>
      <c r="J23" s="525">
        <f t="shared" ca="1" si="6"/>
        <v>1.4722222222222223</v>
      </c>
      <c r="K23" s="525">
        <f t="shared" ca="1" si="7"/>
        <v>538</v>
      </c>
      <c r="L23" s="525">
        <f t="shared" ca="1" si="8"/>
        <v>17.933333333333334</v>
      </c>
      <c r="M23" s="550" t="s">
        <v>14</v>
      </c>
      <c r="O23" s="422">
        <v>1</v>
      </c>
      <c r="P23" s="261" t="s">
        <v>28</v>
      </c>
      <c r="Q23" s="423">
        <v>1</v>
      </c>
    </row>
    <row r="24" spans="1:17" ht="16" x14ac:dyDescent="0.2">
      <c r="A24" s="1">
        <v>4</v>
      </c>
      <c r="B24" t="s">
        <v>2137</v>
      </c>
      <c r="C24" s="119" t="s">
        <v>454</v>
      </c>
      <c r="D24" s="168" t="s">
        <v>192</v>
      </c>
      <c r="E24" s="635">
        <v>1343446</v>
      </c>
      <c r="F24" s="545" t="s">
        <v>17</v>
      </c>
      <c r="G24" s="545" t="s">
        <v>52</v>
      </c>
      <c r="H24" s="546" t="s">
        <v>118</v>
      </c>
      <c r="I24" s="546">
        <v>44082</v>
      </c>
      <c r="J24" s="525">
        <f t="shared" ca="1" si="6"/>
        <v>1.4722222222222223</v>
      </c>
      <c r="K24" s="525">
        <f t="shared" ca="1" si="7"/>
        <v>538</v>
      </c>
      <c r="L24" s="525">
        <f t="shared" ca="1" si="8"/>
        <v>17.933333333333334</v>
      </c>
      <c r="M24" s="550" t="s">
        <v>14</v>
      </c>
      <c r="O24" s="266"/>
      <c r="P24" s="261" t="s">
        <v>32</v>
      </c>
      <c r="Q24" s="271">
        <v>11</v>
      </c>
    </row>
    <row r="25" spans="1:17" ht="16" x14ac:dyDescent="0.2">
      <c r="A25" s="1">
        <v>5</v>
      </c>
      <c r="B25" t="s">
        <v>2137</v>
      </c>
      <c r="C25" s="119" t="s">
        <v>455</v>
      </c>
      <c r="D25" s="168" t="s">
        <v>192</v>
      </c>
      <c r="E25" s="635">
        <v>1343446</v>
      </c>
      <c r="F25" s="545" t="s">
        <v>17</v>
      </c>
      <c r="G25" s="545" t="s">
        <v>52</v>
      </c>
      <c r="H25" s="546" t="s">
        <v>115</v>
      </c>
      <c r="I25" s="546">
        <v>44082</v>
      </c>
      <c r="J25" s="525">
        <f t="shared" ca="1" si="6"/>
        <v>1.4722222222222223</v>
      </c>
      <c r="K25" s="525">
        <f t="shared" ca="1" si="7"/>
        <v>538</v>
      </c>
      <c r="L25" s="525">
        <f t="shared" ca="1" si="8"/>
        <v>17.933333333333334</v>
      </c>
      <c r="M25" s="550" t="s">
        <v>14</v>
      </c>
      <c r="O25" s="289"/>
      <c r="P25" s="290" t="s">
        <v>54</v>
      </c>
      <c r="Q25" s="291"/>
    </row>
    <row r="26" spans="1:17" ht="16" x14ac:dyDescent="0.2">
      <c r="A26" s="1">
        <v>6</v>
      </c>
      <c r="B26" t="s">
        <v>2137</v>
      </c>
      <c r="C26" s="119" t="s">
        <v>456</v>
      </c>
      <c r="D26" s="168" t="s">
        <v>219</v>
      </c>
      <c r="E26" s="545">
        <v>1362660</v>
      </c>
      <c r="F26" s="545" t="s">
        <v>17</v>
      </c>
      <c r="G26" s="545" t="s">
        <v>52</v>
      </c>
      <c r="H26" s="546" t="s">
        <v>124</v>
      </c>
      <c r="I26" s="546">
        <v>44107</v>
      </c>
      <c r="J26" s="525">
        <f t="shared" ca="1" si="6"/>
        <v>1.4027777777777777</v>
      </c>
      <c r="K26" s="525">
        <f t="shared" ca="1" si="7"/>
        <v>513</v>
      </c>
      <c r="L26" s="525">
        <f t="shared" ca="1" si="8"/>
        <v>17.100000000000001</v>
      </c>
      <c r="M26" s="550" t="s">
        <v>14</v>
      </c>
      <c r="O26" s="267">
        <v>3</v>
      </c>
      <c r="P26" s="261" t="s">
        <v>26</v>
      </c>
      <c r="Q26" s="272"/>
    </row>
    <row r="27" spans="1:17" ht="16" x14ac:dyDescent="0.2">
      <c r="A27" s="1">
        <v>7</v>
      </c>
      <c r="B27" t="s">
        <v>2137</v>
      </c>
      <c r="C27" s="119" t="s">
        <v>457</v>
      </c>
      <c r="D27" s="168" t="s">
        <v>219</v>
      </c>
      <c r="E27" s="545">
        <v>1362660</v>
      </c>
      <c r="F27" s="545" t="s">
        <v>17</v>
      </c>
      <c r="G27" s="545" t="s">
        <v>52</v>
      </c>
      <c r="H27" s="546" t="s">
        <v>121</v>
      </c>
      <c r="I27" s="546">
        <v>44107</v>
      </c>
      <c r="J27" s="525">
        <f t="shared" ca="1" si="6"/>
        <v>1.4027777777777777</v>
      </c>
      <c r="K27" s="525">
        <f t="shared" ca="1" si="7"/>
        <v>513</v>
      </c>
      <c r="L27" s="525">
        <f t="shared" ca="1" si="8"/>
        <v>17.100000000000001</v>
      </c>
      <c r="M27" s="550" t="s">
        <v>14</v>
      </c>
      <c r="O27" s="267"/>
      <c r="P27" s="261" t="s">
        <v>28</v>
      </c>
      <c r="Q27" s="272"/>
    </row>
    <row r="28" spans="1:17" ht="16" x14ac:dyDescent="0.2">
      <c r="A28" s="1">
        <v>8</v>
      </c>
      <c r="B28" t="s">
        <v>2137</v>
      </c>
      <c r="C28" s="119" t="s">
        <v>458</v>
      </c>
      <c r="D28" s="168" t="s">
        <v>219</v>
      </c>
      <c r="E28" s="545">
        <v>1362660</v>
      </c>
      <c r="F28" s="545" t="s">
        <v>17</v>
      </c>
      <c r="G28" s="545" t="s">
        <v>52</v>
      </c>
      <c r="H28" s="546" t="s">
        <v>111</v>
      </c>
      <c r="I28" s="546">
        <v>44107</v>
      </c>
      <c r="J28" s="525">
        <f t="shared" ca="1" si="6"/>
        <v>1.4027777777777777</v>
      </c>
      <c r="K28" s="525">
        <f t="shared" ca="1" si="7"/>
        <v>513</v>
      </c>
      <c r="L28" s="525">
        <f t="shared" ca="1" si="8"/>
        <v>17.100000000000001</v>
      </c>
      <c r="M28" s="550" t="s">
        <v>14</v>
      </c>
      <c r="O28" s="267"/>
      <c r="P28" s="261" t="s">
        <v>32</v>
      </c>
      <c r="Q28" s="272">
        <v>2</v>
      </c>
    </row>
    <row r="29" spans="1:17" ht="16" x14ac:dyDescent="0.2">
      <c r="A29" s="1">
        <v>9</v>
      </c>
      <c r="B29" t="s">
        <v>2137</v>
      </c>
      <c r="C29" s="119" t="s">
        <v>459</v>
      </c>
      <c r="D29" s="168" t="s">
        <v>219</v>
      </c>
      <c r="E29" s="545">
        <v>1362660</v>
      </c>
      <c r="F29" s="545" t="s">
        <v>17</v>
      </c>
      <c r="G29" s="545" t="s">
        <v>52</v>
      </c>
      <c r="H29" s="546" t="s">
        <v>118</v>
      </c>
      <c r="I29" s="546">
        <v>44107</v>
      </c>
      <c r="J29" s="525">
        <f t="shared" ca="1" si="6"/>
        <v>1.4027777777777777</v>
      </c>
      <c r="K29" s="525">
        <f t="shared" ca="1" si="7"/>
        <v>513</v>
      </c>
      <c r="L29" s="525">
        <f t="shared" ca="1" si="8"/>
        <v>17.100000000000001</v>
      </c>
      <c r="M29" s="550" t="s">
        <v>14</v>
      </c>
      <c r="O29" s="429"/>
      <c r="P29" s="292" t="s">
        <v>55</v>
      </c>
      <c r="Q29" s="428"/>
    </row>
    <row r="30" spans="1:17" ht="16" x14ac:dyDescent="0.2">
      <c r="A30" s="1">
        <v>10</v>
      </c>
      <c r="B30" t="s">
        <v>2137</v>
      </c>
      <c r="C30" s="119" t="s">
        <v>460</v>
      </c>
      <c r="D30" s="168" t="s">
        <v>219</v>
      </c>
      <c r="E30" s="545">
        <v>1362660</v>
      </c>
      <c r="F30" s="545" t="s">
        <v>17</v>
      </c>
      <c r="G30" s="545" t="s">
        <v>52</v>
      </c>
      <c r="H30" s="546" t="s">
        <v>115</v>
      </c>
      <c r="I30" s="546">
        <v>44107</v>
      </c>
      <c r="J30" s="525">
        <f t="shared" ca="1" si="6"/>
        <v>1.4027777777777777</v>
      </c>
      <c r="K30" s="525">
        <f t="shared" ca="1" si="7"/>
        <v>513</v>
      </c>
      <c r="L30" s="525">
        <f t="shared" ca="1" si="8"/>
        <v>17.100000000000001</v>
      </c>
      <c r="M30" s="550" t="s">
        <v>14</v>
      </c>
      <c r="O30" s="268"/>
      <c r="P30" s="261" t="s">
        <v>26</v>
      </c>
      <c r="Q30" s="273"/>
    </row>
    <row r="31" spans="1:17" ht="16" x14ac:dyDescent="0.2">
      <c r="A31" s="1">
        <v>11</v>
      </c>
      <c r="B31" t="s">
        <v>2137</v>
      </c>
      <c r="C31" s="119" t="s">
        <v>461</v>
      </c>
      <c r="D31" s="168" t="s">
        <v>229</v>
      </c>
      <c r="E31" s="545">
        <v>1362661</v>
      </c>
      <c r="F31" s="545" t="s">
        <v>17</v>
      </c>
      <c r="G31" s="545" t="s">
        <v>52</v>
      </c>
      <c r="H31" s="546" t="s">
        <v>124</v>
      </c>
      <c r="I31" s="546">
        <v>44107</v>
      </c>
      <c r="J31" s="525">
        <f t="shared" ca="1" si="6"/>
        <v>1.4027777777777777</v>
      </c>
      <c r="K31" s="525">
        <f t="shared" ca="1" si="7"/>
        <v>513</v>
      </c>
      <c r="L31" s="525">
        <f t="shared" ca="1" si="8"/>
        <v>17.100000000000001</v>
      </c>
      <c r="M31" s="550" t="s">
        <v>14</v>
      </c>
      <c r="O31" s="426"/>
      <c r="P31" s="261" t="s">
        <v>28</v>
      </c>
      <c r="Q31" s="427"/>
    </row>
    <row r="32" spans="1:17" s="630" customFormat="1" ht="16" x14ac:dyDescent="0.2">
      <c r="A32" s="1">
        <v>12</v>
      </c>
      <c r="B32" s="630" t="s">
        <v>2140</v>
      </c>
      <c r="C32" s="925" t="s">
        <v>468</v>
      </c>
      <c r="D32" s="764" t="s">
        <v>431</v>
      </c>
      <c r="E32" s="926">
        <v>1362674</v>
      </c>
      <c r="F32" s="926" t="s">
        <v>15</v>
      </c>
      <c r="G32" s="926" t="s">
        <v>54</v>
      </c>
      <c r="H32" s="927" t="s">
        <v>124</v>
      </c>
      <c r="I32" s="927">
        <v>44107</v>
      </c>
      <c r="J32" s="928">
        <f ca="1">YEARFRAC(I32,TODAY())</f>
        <v>1.4027777777777777</v>
      </c>
      <c r="K32" s="926">
        <f ca="1">_xlfn.DAYS(TODAY(),I32)</f>
        <v>513</v>
      </c>
      <c r="L32" s="926">
        <f ca="1">(K32/30)</f>
        <v>17.100000000000001</v>
      </c>
      <c r="M32" s="929" t="s">
        <v>183</v>
      </c>
      <c r="O32" s="930"/>
      <c r="P32" s="931" t="s">
        <v>32</v>
      </c>
      <c r="Q32" s="932"/>
    </row>
    <row r="33" spans="1:13" s="630" customFormat="1" ht="16" x14ac:dyDescent="0.2">
      <c r="A33" s="1">
        <v>13</v>
      </c>
      <c r="B33" s="630" t="s">
        <v>2140</v>
      </c>
      <c r="C33" s="925" t="s">
        <v>469</v>
      </c>
      <c r="D33" s="764" t="s">
        <v>431</v>
      </c>
      <c r="E33" s="926">
        <v>1362674</v>
      </c>
      <c r="F33" s="926" t="s">
        <v>15</v>
      </c>
      <c r="G33" s="926" t="s">
        <v>54</v>
      </c>
      <c r="H33" s="927" t="s">
        <v>121</v>
      </c>
      <c r="I33" s="927">
        <v>44107</v>
      </c>
      <c r="J33" s="928">
        <f t="shared" ref="J33:J34" ca="1" si="9">YEARFRAC(I33,TODAY())</f>
        <v>1.4027777777777777</v>
      </c>
      <c r="K33" s="926">
        <f t="shared" ref="K33:K34" ca="1" si="10">_xlfn.DAYS(TODAY(),I33)</f>
        <v>513</v>
      </c>
      <c r="L33" s="926">
        <f t="shared" ref="L33:L34" ca="1" si="11">(K33/30)</f>
        <v>17.100000000000001</v>
      </c>
      <c r="M33" s="929" t="s">
        <v>183</v>
      </c>
    </row>
    <row r="34" spans="1:13" s="630" customFormat="1" ht="16" x14ac:dyDescent="0.2">
      <c r="A34" s="1">
        <v>14</v>
      </c>
      <c r="B34" s="630" t="s">
        <v>2140</v>
      </c>
      <c r="C34" s="925" t="s">
        <v>470</v>
      </c>
      <c r="D34" s="764" t="s">
        <v>431</v>
      </c>
      <c r="E34" s="926">
        <v>1362674</v>
      </c>
      <c r="F34" s="926" t="s">
        <v>15</v>
      </c>
      <c r="G34" s="926" t="s">
        <v>54</v>
      </c>
      <c r="H34" s="927" t="s">
        <v>111</v>
      </c>
      <c r="I34" s="927">
        <v>44119</v>
      </c>
      <c r="J34" s="928">
        <f t="shared" ca="1" si="9"/>
        <v>1.3694444444444445</v>
      </c>
      <c r="K34" s="926">
        <f t="shared" ca="1" si="10"/>
        <v>501</v>
      </c>
      <c r="L34" s="926">
        <f t="shared" ca="1" si="11"/>
        <v>16.7</v>
      </c>
      <c r="M34" s="929" t="s">
        <v>183</v>
      </c>
    </row>
    <row r="35" spans="1:13" s="630" customFormat="1" ht="16" x14ac:dyDescent="0.2">
      <c r="A35" s="1">
        <v>15</v>
      </c>
      <c r="B35" t="s">
        <v>2140</v>
      </c>
      <c r="C35" s="933" t="s">
        <v>488</v>
      </c>
      <c r="D35" s="934" t="s">
        <v>510</v>
      </c>
      <c r="E35" s="525">
        <v>1343442</v>
      </c>
      <c r="F35" s="525" t="s">
        <v>15</v>
      </c>
      <c r="G35" s="545" t="s">
        <v>52</v>
      </c>
      <c r="H35" s="545" t="s">
        <v>118</v>
      </c>
      <c r="I35" s="552">
        <v>43927</v>
      </c>
      <c r="J35" s="673">
        <f ca="1">YEARFRAC(I35,TODAY())</f>
        <v>1.8944444444444444</v>
      </c>
      <c r="K35" s="545">
        <f ca="1">_xlfn.DAYS(TODAY(),I35)</f>
        <v>693</v>
      </c>
      <c r="L35" s="635">
        <f ca="1">(K35/30)</f>
        <v>23.1</v>
      </c>
      <c r="M35" s="807" t="s">
        <v>490</v>
      </c>
    </row>
    <row r="36" spans="1:13" s="630" customFormat="1" ht="16" x14ac:dyDescent="0.2">
      <c r="A36" s="1">
        <v>16</v>
      </c>
      <c r="B36" t="s">
        <v>2140</v>
      </c>
      <c r="C36" s="933" t="s">
        <v>491</v>
      </c>
      <c r="D36" s="934" t="s">
        <v>510</v>
      </c>
      <c r="E36" s="525">
        <v>1343442</v>
      </c>
      <c r="F36" s="525" t="s">
        <v>17</v>
      </c>
      <c r="G36" s="545" t="s">
        <v>52</v>
      </c>
      <c r="H36" s="545"/>
      <c r="I36" s="552">
        <v>43927</v>
      </c>
      <c r="J36" s="673">
        <f ca="1">YEARFRAC(I36,TODAY())</f>
        <v>1.8944444444444444</v>
      </c>
      <c r="K36" s="545">
        <f ca="1">_xlfn.DAYS(TODAY(),I36)</f>
        <v>693</v>
      </c>
      <c r="L36" s="635">
        <f ca="1">(K36/30)</f>
        <v>23.1</v>
      </c>
      <c r="M36" s="807" t="s">
        <v>490</v>
      </c>
    </row>
    <row r="37" spans="1:13" ht="16" x14ac:dyDescent="0.2">
      <c r="A37" s="1">
        <v>17</v>
      </c>
      <c r="B37" t="s">
        <v>2140</v>
      </c>
      <c r="C37" s="933" t="s">
        <v>492</v>
      </c>
      <c r="D37" s="934" t="s">
        <v>489</v>
      </c>
      <c r="E37" s="333">
        <v>1416092</v>
      </c>
      <c r="F37" s="333" t="s">
        <v>15</v>
      </c>
      <c r="G37" s="542" t="s">
        <v>24</v>
      </c>
      <c r="H37" s="542" t="s">
        <v>115</v>
      </c>
      <c r="I37" s="818">
        <v>43942</v>
      </c>
      <c r="J37" s="548">
        <f ca="1">YEARFRAC(I37,TODAY())</f>
        <v>1.8527777777777779</v>
      </c>
      <c r="K37" s="542">
        <f ca="1">_xlfn.DAYS(TODAY(),I37)</f>
        <v>678</v>
      </c>
      <c r="L37" s="549">
        <f ca="1">(K37/30)</f>
        <v>22.6</v>
      </c>
      <c r="M37" s="807" t="s">
        <v>490</v>
      </c>
    </row>
    <row r="38" spans="1:13" ht="16" x14ac:dyDescent="0.2">
      <c r="A38" s="626"/>
      <c r="B38" s="630"/>
      <c r="C38" s="925"/>
      <c r="D38" s="764"/>
      <c r="E38" s="935"/>
      <c r="F38" s="935"/>
      <c r="G38" s="935"/>
      <c r="H38" s="936"/>
      <c r="I38" s="936"/>
      <c r="J38" s="937"/>
      <c r="K38" s="935"/>
      <c r="L38" s="935"/>
      <c r="M38" s="938"/>
    </row>
    <row r="39" spans="1:13" ht="19" x14ac:dyDescent="0.25">
      <c r="A39" s="917" t="s">
        <v>2141</v>
      </c>
      <c r="D39" s="1"/>
    </row>
    <row r="40" spans="1:13" ht="16" x14ac:dyDescent="0.2">
      <c r="A40" s="1">
        <v>15</v>
      </c>
      <c r="B40" t="s">
        <v>2140</v>
      </c>
      <c r="C40" s="119" t="s">
        <v>472</v>
      </c>
      <c r="D40" s="684" t="s">
        <v>437</v>
      </c>
      <c r="E40" s="540">
        <v>1362665</v>
      </c>
      <c r="F40" s="540" t="s">
        <v>17</v>
      </c>
      <c r="G40" s="540" t="s">
        <v>54</v>
      </c>
      <c r="H40" s="541" t="s">
        <v>121</v>
      </c>
      <c r="I40" s="541">
        <v>44107</v>
      </c>
      <c r="J40" s="547">
        <f t="shared" ref="J40" ca="1" si="12">YEARFRAC(I40,TODAY())</f>
        <v>1.4027777777777777</v>
      </c>
      <c r="K40" s="540">
        <f t="shared" ref="K40" ca="1" si="13">_xlfn.DAYS(TODAY(),I40)</f>
        <v>513</v>
      </c>
      <c r="L40" s="540">
        <f t="shared" ref="L40" ca="1" si="14">(K40/30)</f>
        <v>17.100000000000001</v>
      </c>
      <c r="M40" s="550" t="s">
        <v>14</v>
      </c>
    </row>
    <row r="41" spans="1:13" ht="16" x14ac:dyDescent="0.2">
      <c r="A41" s="1">
        <v>1</v>
      </c>
      <c r="B41" t="s">
        <v>2140</v>
      </c>
      <c r="C41" s="119" t="s">
        <v>476</v>
      </c>
      <c r="D41" s="684" t="s">
        <v>437</v>
      </c>
      <c r="E41" s="540">
        <v>1362665</v>
      </c>
      <c r="F41" s="540" t="s">
        <v>17</v>
      </c>
      <c r="G41" s="540" t="s">
        <v>54</v>
      </c>
      <c r="H41" s="541" t="s">
        <v>221</v>
      </c>
      <c r="I41" s="541">
        <v>44119</v>
      </c>
      <c r="J41" s="547">
        <f t="shared" ref="J41:J49" ca="1" si="15">YEARFRAC(I41,TODAY())</f>
        <v>1.3694444444444445</v>
      </c>
      <c r="K41" s="540">
        <f t="shared" ref="K41:K49" ca="1" si="16">_xlfn.DAYS(TODAY(),I41)</f>
        <v>501</v>
      </c>
      <c r="L41" s="540">
        <f t="shared" ref="L41:L49" ca="1" si="17">(K41/30)</f>
        <v>16.7</v>
      </c>
      <c r="M41" s="550" t="s">
        <v>14</v>
      </c>
    </row>
    <row r="42" spans="1:13" ht="16" x14ac:dyDescent="0.2">
      <c r="A42" s="1">
        <v>2</v>
      </c>
      <c r="B42" t="s">
        <v>2140</v>
      </c>
      <c r="C42" s="119" t="s">
        <v>477</v>
      </c>
      <c r="D42" s="684" t="s">
        <v>478</v>
      </c>
      <c r="E42" s="611">
        <v>1362666</v>
      </c>
      <c r="F42" s="612" t="s">
        <v>17</v>
      </c>
      <c r="G42" s="611" t="s">
        <v>24</v>
      </c>
      <c r="H42" s="611" t="s">
        <v>124</v>
      </c>
      <c r="I42" s="612">
        <v>44109</v>
      </c>
      <c r="J42" s="613">
        <f t="shared" ca="1" si="15"/>
        <v>1.3972222222222221</v>
      </c>
      <c r="K42" s="611">
        <f t="shared" ca="1" si="16"/>
        <v>511</v>
      </c>
      <c r="L42" s="614">
        <f t="shared" ca="1" si="17"/>
        <v>17.033333333333335</v>
      </c>
      <c r="M42" s="373" t="s">
        <v>183</v>
      </c>
    </row>
    <row r="43" spans="1:13" ht="16" x14ac:dyDescent="0.2">
      <c r="A43" s="1">
        <v>3</v>
      </c>
      <c r="B43" t="s">
        <v>2140</v>
      </c>
      <c r="C43" s="119" t="s">
        <v>479</v>
      </c>
      <c r="D43" s="684" t="s">
        <v>478</v>
      </c>
      <c r="E43" s="542">
        <v>1362666</v>
      </c>
      <c r="F43" s="543" t="s">
        <v>17</v>
      </c>
      <c r="G43" s="542" t="s">
        <v>24</v>
      </c>
      <c r="H43" s="542" t="s">
        <v>121</v>
      </c>
      <c r="I43" s="543">
        <v>44109</v>
      </c>
      <c r="J43" s="548">
        <f t="shared" ca="1" si="15"/>
        <v>1.3972222222222221</v>
      </c>
      <c r="K43" s="542">
        <f t="shared" ca="1" si="16"/>
        <v>511</v>
      </c>
      <c r="L43" s="549">
        <f t="shared" ca="1" si="17"/>
        <v>17.033333333333335</v>
      </c>
      <c r="M43" s="373" t="s">
        <v>183</v>
      </c>
    </row>
    <row r="44" spans="1:13" ht="16" x14ac:dyDescent="0.2">
      <c r="A44" s="1">
        <v>4</v>
      </c>
      <c r="B44" t="s">
        <v>2140</v>
      </c>
      <c r="C44" s="119" t="s">
        <v>480</v>
      </c>
      <c r="D44" s="684" t="s">
        <v>478</v>
      </c>
      <c r="E44" s="542">
        <v>1362666</v>
      </c>
      <c r="F44" s="543" t="s">
        <v>17</v>
      </c>
      <c r="G44" s="542" t="s">
        <v>24</v>
      </c>
      <c r="H44" s="542" t="s">
        <v>111</v>
      </c>
      <c r="I44" s="543">
        <v>44109</v>
      </c>
      <c r="J44" s="548">
        <f t="shared" ca="1" si="15"/>
        <v>1.3972222222222221</v>
      </c>
      <c r="K44" s="542">
        <f t="shared" ca="1" si="16"/>
        <v>511</v>
      </c>
      <c r="L44" s="549">
        <f t="shared" ca="1" si="17"/>
        <v>17.033333333333335</v>
      </c>
      <c r="M44" s="373" t="s">
        <v>183</v>
      </c>
    </row>
    <row r="45" spans="1:13" ht="16" x14ac:dyDescent="0.2">
      <c r="A45" s="1">
        <v>5</v>
      </c>
      <c r="B45" t="s">
        <v>2140</v>
      </c>
      <c r="C45" s="119" t="s">
        <v>481</v>
      </c>
      <c r="D45" s="684" t="s">
        <v>478</v>
      </c>
      <c r="E45" s="542">
        <v>1362666</v>
      </c>
      <c r="F45" s="543" t="s">
        <v>17</v>
      </c>
      <c r="G45" s="542" t="s">
        <v>24</v>
      </c>
      <c r="H45" s="542" t="s">
        <v>118</v>
      </c>
      <c r="I45" s="543">
        <v>44109</v>
      </c>
      <c r="J45" s="548">
        <f t="shared" ca="1" si="15"/>
        <v>1.3972222222222221</v>
      </c>
      <c r="K45" s="542">
        <f t="shared" ca="1" si="16"/>
        <v>511</v>
      </c>
      <c r="L45" s="549">
        <f t="shared" ca="1" si="17"/>
        <v>17.033333333333335</v>
      </c>
      <c r="M45" s="373" t="s">
        <v>183</v>
      </c>
    </row>
    <row r="46" spans="1:13" ht="16" x14ac:dyDescent="0.2">
      <c r="A46" s="1">
        <v>6</v>
      </c>
      <c r="B46" t="s">
        <v>2140</v>
      </c>
      <c r="C46" s="119" t="s">
        <v>482</v>
      </c>
      <c r="D46" s="684" t="s">
        <v>483</v>
      </c>
      <c r="E46" s="542">
        <v>1362673</v>
      </c>
      <c r="F46" s="543" t="s">
        <v>15</v>
      </c>
      <c r="G46" s="542" t="s">
        <v>24</v>
      </c>
      <c r="H46" s="542" t="s">
        <v>124</v>
      </c>
      <c r="I46" s="543">
        <v>44109</v>
      </c>
      <c r="J46" s="548">
        <f t="shared" ca="1" si="15"/>
        <v>1.3972222222222221</v>
      </c>
      <c r="K46" s="542">
        <f t="shared" ca="1" si="16"/>
        <v>511</v>
      </c>
      <c r="L46" s="549">
        <f t="shared" ca="1" si="17"/>
        <v>17.033333333333335</v>
      </c>
      <c r="M46" s="550" t="s">
        <v>14</v>
      </c>
    </row>
    <row r="47" spans="1:13" ht="16" x14ac:dyDescent="0.2">
      <c r="A47" s="1">
        <v>7</v>
      </c>
      <c r="B47" t="s">
        <v>2140</v>
      </c>
      <c r="C47" s="119" t="s">
        <v>484</v>
      </c>
      <c r="D47" s="684" t="s">
        <v>483</v>
      </c>
      <c r="E47" s="542">
        <v>1362673</v>
      </c>
      <c r="F47" s="543" t="s">
        <v>15</v>
      </c>
      <c r="G47" s="542" t="s">
        <v>24</v>
      </c>
      <c r="H47" s="542" t="s">
        <v>121</v>
      </c>
      <c r="I47" s="543">
        <v>44109</v>
      </c>
      <c r="J47" s="548">
        <f t="shared" ca="1" si="15"/>
        <v>1.3972222222222221</v>
      </c>
      <c r="K47" s="542">
        <f t="shared" ca="1" si="16"/>
        <v>511</v>
      </c>
      <c r="L47" s="549">
        <f t="shared" ca="1" si="17"/>
        <v>17.033333333333335</v>
      </c>
      <c r="M47" s="550" t="s">
        <v>14</v>
      </c>
    </row>
    <row r="48" spans="1:13" ht="16" x14ac:dyDescent="0.2">
      <c r="A48" s="1">
        <v>8</v>
      </c>
      <c r="B48" t="s">
        <v>2140</v>
      </c>
      <c r="C48" s="119" t="s">
        <v>485</v>
      </c>
      <c r="D48" s="684" t="s">
        <v>483</v>
      </c>
      <c r="E48" s="542">
        <v>1362673</v>
      </c>
      <c r="F48" s="543" t="s">
        <v>15</v>
      </c>
      <c r="G48" s="542" t="s">
        <v>24</v>
      </c>
      <c r="H48" s="542" t="s">
        <v>118</v>
      </c>
      <c r="I48" s="543">
        <v>44109</v>
      </c>
      <c r="J48" s="548">
        <f t="shared" ca="1" si="15"/>
        <v>1.3972222222222221</v>
      </c>
      <c r="K48" s="542">
        <f t="shared" ca="1" si="16"/>
        <v>511</v>
      </c>
      <c r="L48" s="549">
        <f t="shared" ca="1" si="17"/>
        <v>17.033333333333335</v>
      </c>
      <c r="M48" s="550" t="s">
        <v>14</v>
      </c>
    </row>
    <row r="49" spans="1:13" ht="16" x14ac:dyDescent="0.2">
      <c r="A49" s="1">
        <v>9</v>
      </c>
      <c r="B49" t="s">
        <v>2140</v>
      </c>
      <c r="C49" s="119" t="s">
        <v>486</v>
      </c>
      <c r="D49" s="684" t="s">
        <v>483</v>
      </c>
      <c r="E49" s="542">
        <v>1362673</v>
      </c>
      <c r="F49" s="543" t="s">
        <v>15</v>
      </c>
      <c r="G49" s="542" t="s">
        <v>24</v>
      </c>
      <c r="H49" s="542" t="s">
        <v>115</v>
      </c>
      <c r="I49" s="543">
        <v>44109</v>
      </c>
      <c r="J49" s="548">
        <f t="shared" ca="1" si="15"/>
        <v>1.3972222222222221</v>
      </c>
      <c r="K49" s="542">
        <f t="shared" ca="1" si="16"/>
        <v>511</v>
      </c>
      <c r="L49" s="549">
        <f t="shared" ca="1" si="17"/>
        <v>17.033333333333335</v>
      </c>
      <c r="M49" s="550" t="s">
        <v>14</v>
      </c>
    </row>
  </sheetData>
  <pageMargins left="0.7" right="0.7" top="0.75" bottom="0.75" header="0.3" footer="0.3"/>
  <pageSetup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O40"/>
  <sheetViews>
    <sheetView workbookViewId="0">
      <pane xSplit="2" topLeftCell="J1" activePane="topRight" state="frozen"/>
      <selection pane="topRight" activeCell="J39" sqref="J39"/>
    </sheetView>
  </sheetViews>
  <sheetFormatPr baseColWidth="10" defaultColWidth="8.83203125" defaultRowHeight="15" x14ac:dyDescent="0.2"/>
  <cols>
    <col min="1" max="1" width="17.33203125" customWidth="1"/>
    <col min="2" max="2" width="16.5" customWidth="1"/>
    <col min="3" max="3" width="10.33203125" customWidth="1"/>
    <col min="4" max="4" width="15.5" customWidth="1"/>
    <col min="5" max="5" width="8.33203125" customWidth="1"/>
    <col min="6" max="6" width="12.5" customWidth="1"/>
    <col min="8" max="8" width="15.5" customWidth="1"/>
    <col min="9" max="9" width="16.1640625" customWidth="1"/>
    <col min="10" max="10" width="13.5" customWidth="1"/>
    <col min="11" max="11" width="17.6640625" customWidth="1"/>
    <col min="12" max="13" width="20.5" customWidth="1"/>
    <col min="14" max="14" width="15" customWidth="1"/>
    <col min="15" max="15" width="24" customWidth="1"/>
    <col min="16" max="16" width="21.5" customWidth="1"/>
    <col min="17" max="17" width="16.1640625" customWidth="1"/>
    <col min="18" max="18" width="18.1640625" customWidth="1"/>
    <col min="19" max="19" width="16.83203125" customWidth="1"/>
    <col min="20" max="20" width="15.1640625" customWidth="1"/>
    <col min="21" max="21" width="14.6640625" customWidth="1"/>
    <col min="22" max="22" width="16" customWidth="1"/>
    <col min="23" max="23" width="19.1640625" customWidth="1"/>
    <col min="24" max="24" width="19.83203125" customWidth="1"/>
    <col min="25" max="25" width="18.5" customWidth="1"/>
    <col min="26" max="26" width="16.5" customWidth="1"/>
    <col min="27" max="27" width="16.83203125" customWidth="1"/>
    <col min="28" max="28" width="16.5" customWidth="1"/>
    <col min="29" max="29" width="26.33203125" customWidth="1"/>
    <col min="30" max="30" width="24" customWidth="1"/>
    <col min="31" max="31" width="23" customWidth="1"/>
    <col min="32" max="32" width="22.83203125" customWidth="1"/>
    <col min="33" max="33" width="17.83203125" customWidth="1"/>
    <col min="34" max="34" width="13.5" customWidth="1"/>
    <col min="35" max="35" width="14.5" customWidth="1"/>
    <col min="36" max="36" width="16" customWidth="1"/>
    <col min="37" max="37" width="12.1640625" customWidth="1"/>
    <col min="38" max="38" width="15.6640625" bestFit="1" customWidth="1"/>
    <col min="39" max="39" width="22.5" customWidth="1"/>
    <col min="40" max="40" width="14" customWidth="1"/>
    <col min="41" max="41" width="14.1640625" customWidth="1"/>
  </cols>
  <sheetData>
    <row r="1" spans="1:41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2021</v>
      </c>
      <c r="M1" s="168" t="s">
        <v>2142</v>
      </c>
      <c r="N1" s="168" t="s">
        <v>1575</v>
      </c>
      <c r="O1" s="369" t="s">
        <v>2004</v>
      </c>
      <c r="P1" s="168" t="s">
        <v>2005</v>
      </c>
      <c r="Q1" s="667" t="s">
        <v>2143</v>
      </c>
      <c r="R1" s="168" t="s">
        <v>2144</v>
      </c>
      <c r="S1" s="145" t="s">
        <v>2145</v>
      </c>
      <c r="T1" s="168" t="s">
        <v>2146</v>
      </c>
      <c r="U1" s="168" t="s">
        <v>2012</v>
      </c>
      <c r="V1" s="168" t="s">
        <v>2013</v>
      </c>
      <c r="W1" s="168" t="s">
        <v>2014</v>
      </c>
      <c r="X1" s="168" t="s">
        <v>2015</v>
      </c>
      <c r="Y1" s="168" t="s">
        <v>2016</v>
      </c>
      <c r="Z1" s="168" t="s">
        <v>2088</v>
      </c>
      <c r="AA1" s="168" t="s">
        <v>2089</v>
      </c>
      <c r="AB1" s="168" t="s">
        <v>2090</v>
      </c>
      <c r="AC1" s="168" t="s">
        <v>2147</v>
      </c>
      <c r="AD1" s="119" t="s">
        <v>2148</v>
      </c>
      <c r="AE1" s="119" t="s">
        <v>2149</v>
      </c>
      <c r="AF1" s="119" t="s">
        <v>2150</v>
      </c>
      <c r="AG1" s="168" t="s">
        <v>2105</v>
      </c>
      <c r="AH1" t="s">
        <v>2151</v>
      </c>
      <c r="AI1" s="119" t="s">
        <v>2107</v>
      </c>
      <c r="AJ1" t="s">
        <v>2108</v>
      </c>
      <c r="AK1" t="s">
        <v>2109</v>
      </c>
      <c r="AL1" t="s">
        <v>2110</v>
      </c>
      <c r="AM1" t="s">
        <v>2152</v>
      </c>
      <c r="AN1" t="s">
        <v>2153</v>
      </c>
      <c r="AO1" s="6" t="s">
        <v>2154</v>
      </c>
    </row>
    <row r="2" spans="1:41" ht="16" x14ac:dyDescent="0.2">
      <c r="A2" s="168">
        <v>1</v>
      </c>
      <c r="B2" s="168" t="s">
        <v>493</v>
      </c>
      <c r="C2" s="677" t="s">
        <v>431</v>
      </c>
      <c r="D2" s="649">
        <v>1362669</v>
      </c>
      <c r="E2" s="650" t="s">
        <v>17</v>
      </c>
      <c r="F2" s="336" t="s">
        <v>48</v>
      </c>
      <c r="G2" s="336" t="s">
        <v>124</v>
      </c>
      <c r="H2" s="651">
        <v>44150</v>
      </c>
      <c r="I2" s="336">
        <f ca="1">J2/365</f>
        <v>1.2876712328767124</v>
      </c>
      <c r="J2" s="336">
        <f ca="1">_xlfn.DAYS(TODAY(),H2)</f>
        <v>470</v>
      </c>
      <c r="K2" s="336">
        <f ca="1">J2/30</f>
        <v>15.666666666666666</v>
      </c>
      <c r="L2" s="13">
        <v>44580</v>
      </c>
      <c r="M2" s="416"/>
      <c r="N2" s="647" t="s">
        <v>14</v>
      </c>
      <c r="O2" s="652">
        <v>44522</v>
      </c>
      <c r="P2" s="336">
        <f t="shared" ref="P2:P29" si="0">_xlfn.DAYS(O2,H2)/30</f>
        <v>12.4</v>
      </c>
      <c r="Q2" s="275">
        <v>164</v>
      </c>
      <c r="R2" s="275">
        <v>24</v>
      </c>
      <c r="S2" s="326"/>
      <c r="T2" s="326"/>
      <c r="U2" s="275">
        <v>29</v>
      </c>
      <c r="V2" s="275">
        <v>28</v>
      </c>
      <c r="W2" s="275">
        <v>29</v>
      </c>
      <c r="X2" s="275">
        <v>27</v>
      </c>
      <c r="Y2" s="275">
        <v>28</v>
      </c>
      <c r="Z2" s="275">
        <v>28</v>
      </c>
      <c r="AA2" s="275">
        <v>27</v>
      </c>
      <c r="AB2" s="275">
        <v>29</v>
      </c>
      <c r="AC2" s="275">
        <v>30</v>
      </c>
      <c r="AD2" s="275">
        <v>32</v>
      </c>
      <c r="AE2" s="275">
        <v>32</v>
      </c>
      <c r="AF2" s="275">
        <v>33</v>
      </c>
      <c r="AG2" s="275">
        <v>36</v>
      </c>
      <c r="AI2" s="275">
        <v>37</v>
      </c>
      <c r="AJ2" s="275">
        <v>37</v>
      </c>
      <c r="AK2" s="275">
        <v>38</v>
      </c>
      <c r="AL2" s="1102">
        <v>39</v>
      </c>
      <c r="AM2" s="275">
        <v>40</v>
      </c>
      <c r="AN2" s="275">
        <v>42</v>
      </c>
    </row>
    <row r="3" spans="1:41" ht="16" x14ac:dyDescent="0.2">
      <c r="A3" s="168">
        <v>2</v>
      </c>
      <c r="B3" s="168" t="s">
        <v>494</v>
      </c>
      <c r="C3" s="677" t="s">
        <v>431</v>
      </c>
      <c r="D3" s="125">
        <v>1362669</v>
      </c>
      <c r="E3" s="650" t="s">
        <v>17</v>
      </c>
      <c r="F3" s="336" t="s">
        <v>48</v>
      </c>
      <c r="G3" s="336" t="s">
        <v>111</v>
      </c>
      <c r="H3" s="100">
        <v>44150</v>
      </c>
      <c r="I3" s="336">
        <f t="shared" ref="I3:I29" ca="1" si="1">J3/365</f>
        <v>1.2876712328767124</v>
      </c>
      <c r="J3" s="336">
        <f ca="1">_xlfn.DAYS(TODAY(),H3)</f>
        <v>470</v>
      </c>
      <c r="K3" s="336">
        <f t="shared" ref="K3:K29" ca="1" si="2">J3/30</f>
        <v>15.666666666666666</v>
      </c>
      <c r="L3" s="13">
        <v>44580</v>
      </c>
      <c r="M3" s="416"/>
      <c r="N3" s="647" t="s">
        <v>14</v>
      </c>
      <c r="O3" s="652">
        <v>44522</v>
      </c>
      <c r="P3" s="336">
        <f t="shared" si="0"/>
        <v>12.4</v>
      </c>
      <c r="Q3" s="275">
        <v>146</v>
      </c>
      <c r="R3" s="275">
        <v>27</v>
      </c>
      <c r="S3" s="326"/>
      <c r="T3" s="326"/>
      <c r="U3" s="275">
        <v>30</v>
      </c>
      <c r="V3" s="275">
        <v>33</v>
      </c>
      <c r="W3" s="275">
        <v>33</v>
      </c>
      <c r="X3" s="275">
        <v>33</v>
      </c>
      <c r="Y3" s="275">
        <v>33</v>
      </c>
      <c r="Z3" s="275">
        <v>32</v>
      </c>
      <c r="AA3" s="275">
        <v>33</v>
      </c>
      <c r="AB3" s="275">
        <v>35</v>
      </c>
      <c r="AC3" s="275">
        <v>34</v>
      </c>
      <c r="AD3" s="275">
        <v>35</v>
      </c>
      <c r="AE3" s="275">
        <v>34</v>
      </c>
      <c r="AF3" s="275">
        <v>36</v>
      </c>
      <c r="AG3" s="275">
        <v>37</v>
      </c>
      <c r="AI3" s="275">
        <v>38</v>
      </c>
      <c r="AJ3" s="275">
        <v>39</v>
      </c>
      <c r="AK3" s="275">
        <v>40</v>
      </c>
      <c r="AL3" s="1102">
        <v>40</v>
      </c>
      <c r="AM3" s="275">
        <v>42</v>
      </c>
      <c r="AN3" s="275">
        <v>42</v>
      </c>
    </row>
    <row r="4" spans="1:41" ht="16" x14ac:dyDescent="0.2">
      <c r="A4" s="168">
        <v>3</v>
      </c>
      <c r="B4" s="168" t="s">
        <v>495</v>
      </c>
      <c r="C4" s="677" t="s">
        <v>431</v>
      </c>
      <c r="D4" s="125">
        <v>1362669</v>
      </c>
      <c r="E4" s="650" t="s">
        <v>17</v>
      </c>
      <c r="F4" s="336" t="s">
        <v>48</v>
      </c>
      <c r="G4" s="336" t="s">
        <v>121</v>
      </c>
      <c r="H4" s="100">
        <v>44150</v>
      </c>
      <c r="I4" s="336">
        <f t="shared" ca="1" si="1"/>
        <v>1.2876712328767124</v>
      </c>
      <c r="J4" s="336">
        <f t="shared" ref="J4:J9" ca="1" si="3">_xlfn.DAYS(TODAY(),H4)</f>
        <v>470</v>
      </c>
      <c r="K4" s="336">
        <f t="shared" ca="1" si="2"/>
        <v>15.666666666666666</v>
      </c>
      <c r="L4" s="13">
        <v>44580</v>
      </c>
      <c r="M4" s="13"/>
      <c r="N4" s="647" t="s">
        <v>14</v>
      </c>
      <c r="O4" s="652">
        <v>44522</v>
      </c>
      <c r="P4" s="336">
        <f t="shared" si="0"/>
        <v>12.4</v>
      </c>
      <c r="Q4" s="275">
        <v>163</v>
      </c>
      <c r="R4" s="275">
        <v>25</v>
      </c>
      <c r="S4" s="326"/>
      <c r="T4" s="326"/>
      <c r="U4" s="275">
        <v>28</v>
      </c>
      <c r="V4" s="275">
        <v>30</v>
      </c>
      <c r="W4" s="275">
        <v>29</v>
      </c>
      <c r="X4" s="275">
        <v>31</v>
      </c>
      <c r="Y4" s="275">
        <v>32</v>
      </c>
      <c r="Z4" s="275">
        <v>34</v>
      </c>
      <c r="AA4" s="275">
        <v>34</v>
      </c>
      <c r="AB4" s="275">
        <v>34</v>
      </c>
      <c r="AC4" s="275">
        <v>35</v>
      </c>
      <c r="AD4" s="275">
        <v>36</v>
      </c>
      <c r="AE4" s="275">
        <v>34</v>
      </c>
      <c r="AF4" s="275">
        <v>37</v>
      </c>
      <c r="AG4" s="275">
        <v>39</v>
      </c>
      <c r="AI4" s="275">
        <v>38</v>
      </c>
      <c r="AJ4" s="275">
        <v>40</v>
      </c>
      <c r="AK4" s="275">
        <v>40</v>
      </c>
      <c r="AL4" s="1102">
        <v>40</v>
      </c>
      <c r="AM4" s="275">
        <v>42</v>
      </c>
      <c r="AN4" s="275">
        <v>43</v>
      </c>
    </row>
    <row r="5" spans="1:41" ht="16" x14ac:dyDescent="0.2">
      <c r="A5" s="309">
        <v>4</v>
      </c>
      <c r="B5" s="309" t="s">
        <v>496</v>
      </c>
      <c r="C5" s="910" t="s">
        <v>431</v>
      </c>
      <c r="D5" s="911">
        <v>1362669</v>
      </c>
      <c r="E5" s="912" t="s">
        <v>17</v>
      </c>
      <c r="F5" s="668" t="s">
        <v>48</v>
      </c>
      <c r="G5" s="668" t="s">
        <v>118</v>
      </c>
      <c r="H5" s="842">
        <v>44154</v>
      </c>
      <c r="I5" s="668">
        <f t="shared" ca="1" si="1"/>
        <v>1.2767123287671234</v>
      </c>
      <c r="J5" s="668">
        <f t="shared" ca="1" si="3"/>
        <v>466</v>
      </c>
      <c r="K5" s="668">
        <f t="shared" ca="1" si="2"/>
        <v>15.533333333333333</v>
      </c>
      <c r="L5" s="13">
        <v>44580</v>
      </c>
      <c r="M5" s="13"/>
      <c r="N5" s="913" t="s">
        <v>14</v>
      </c>
      <c r="O5" s="653">
        <v>44523</v>
      </c>
      <c r="P5" s="668">
        <f t="shared" si="0"/>
        <v>12.3</v>
      </c>
      <c r="Q5" s="657">
        <v>190</v>
      </c>
      <c r="R5" s="657">
        <v>26</v>
      </c>
      <c r="S5" s="669"/>
      <c r="T5" s="326"/>
      <c r="U5" s="275">
        <v>27</v>
      </c>
      <c r="V5" s="275">
        <v>29</v>
      </c>
      <c r="W5" s="275">
        <v>28</v>
      </c>
      <c r="X5" s="275">
        <v>30</v>
      </c>
      <c r="Y5" s="275">
        <v>30</v>
      </c>
      <c r="Z5" s="275">
        <v>32</v>
      </c>
      <c r="AA5" s="275">
        <v>32</v>
      </c>
      <c r="AB5" s="275">
        <v>33</v>
      </c>
      <c r="AC5" s="275">
        <v>33</v>
      </c>
      <c r="AD5" s="275">
        <v>32</v>
      </c>
      <c r="AE5" s="275">
        <v>32</v>
      </c>
      <c r="AF5" s="275">
        <v>34</v>
      </c>
      <c r="AG5" s="275">
        <v>35</v>
      </c>
      <c r="AI5" s="275">
        <v>37</v>
      </c>
      <c r="AJ5" s="275">
        <v>37</v>
      </c>
      <c r="AK5" s="275">
        <v>38</v>
      </c>
      <c r="AL5" s="1102">
        <v>38</v>
      </c>
      <c r="AM5" s="275">
        <v>40</v>
      </c>
      <c r="AN5" s="275">
        <v>41</v>
      </c>
    </row>
    <row r="6" spans="1:41" ht="16" x14ac:dyDescent="0.2">
      <c r="A6" s="168">
        <v>5</v>
      </c>
      <c r="B6" s="168" t="s">
        <v>497</v>
      </c>
      <c r="C6" s="677" t="s">
        <v>437</v>
      </c>
      <c r="D6" s="99">
        <v>1362675</v>
      </c>
      <c r="E6" s="336" t="s">
        <v>17</v>
      </c>
      <c r="F6" s="336" t="s">
        <v>48</v>
      </c>
      <c r="G6" s="336" t="s">
        <v>124</v>
      </c>
      <c r="H6" s="100">
        <v>44142</v>
      </c>
      <c r="I6" s="336">
        <f t="shared" ca="1" si="1"/>
        <v>1.3095890410958904</v>
      </c>
      <c r="J6" s="336">
        <f t="shared" ca="1" si="3"/>
        <v>478</v>
      </c>
      <c r="K6" s="336">
        <f t="shared" ca="1" si="2"/>
        <v>15.933333333333334</v>
      </c>
      <c r="L6" s="13">
        <v>44580</v>
      </c>
      <c r="M6" s="13"/>
      <c r="N6" s="647" t="s">
        <v>14</v>
      </c>
      <c r="O6" s="652">
        <v>44522</v>
      </c>
      <c r="P6" s="336">
        <f t="shared" si="0"/>
        <v>12.666666666666666</v>
      </c>
      <c r="Q6" s="275">
        <v>166</v>
      </c>
      <c r="R6" s="275">
        <v>26</v>
      </c>
      <c r="S6" s="326"/>
      <c r="T6" s="326"/>
      <c r="U6" s="275">
        <v>30</v>
      </c>
      <c r="V6" s="275">
        <v>27</v>
      </c>
      <c r="W6" s="275">
        <v>27</v>
      </c>
      <c r="X6" s="275">
        <v>29</v>
      </c>
      <c r="Y6" s="275">
        <v>29</v>
      </c>
      <c r="Z6" s="275">
        <v>31</v>
      </c>
      <c r="AA6" s="275">
        <v>31</v>
      </c>
      <c r="AB6" s="275">
        <v>34</v>
      </c>
      <c r="AC6" s="275">
        <v>33</v>
      </c>
      <c r="AD6" s="275">
        <v>34</v>
      </c>
      <c r="AE6" s="275">
        <v>33</v>
      </c>
      <c r="AF6" s="275">
        <v>34</v>
      </c>
      <c r="AG6" s="275">
        <v>33</v>
      </c>
      <c r="AI6" s="275">
        <v>33</v>
      </c>
      <c r="AJ6" s="275">
        <v>32</v>
      </c>
      <c r="AK6" s="275">
        <v>33</v>
      </c>
      <c r="AL6" s="1102">
        <v>34</v>
      </c>
      <c r="AM6" s="275">
        <v>35</v>
      </c>
      <c r="AN6" s="275">
        <v>35</v>
      </c>
    </row>
    <row r="7" spans="1:41" ht="16" x14ac:dyDescent="0.2">
      <c r="A7" s="168">
        <v>6</v>
      </c>
      <c r="B7" s="168" t="s">
        <v>498</v>
      </c>
      <c r="C7" s="677" t="s">
        <v>437</v>
      </c>
      <c r="D7" s="99">
        <v>1362675</v>
      </c>
      <c r="E7" s="336" t="s">
        <v>17</v>
      </c>
      <c r="F7" s="336" t="s">
        <v>48</v>
      </c>
      <c r="G7" s="336" t="s">
        <v>121</v>
      </c>
      <c r="H7" s="100">
        <v>44142</v>
      </c>
      <c r="I7" s="336">
        <f t="shared" ca="1" si="1"/>
        <v>1.3095890410958904</v>
      </c>
      <c r="J7" s="336">
        <f t="shared" ca="1" si="3"/>
        <v>478</v>
      </c>
      <c r="K7" s="336">
        <f t="shared" ca="1" si="2"/>
        <v>15.933333333333334</v>
      </c>
      <c r="L7" s="13">
        <v>44580</v>
      </c>
      <c r="M7" s="13"/>
      <c r="N7" s="647" t="s">
        <v>14</v>
      </c>
      <c r="O7" s="652">
        <v>44522</v>
      </c>
      <c r="P7" s="336">
        <f t="shared" si="0"/>
        <v>12.666666666666666</v>
      </c>
      <c r="Q7" s="275">
        <v>172</v>
      </c>
      <c r="R7" s="275">
        <v>26</v>
      </c>
      <c r="S7" s="326"/>
      <c r="T7" s="326"/>
      <c r="U7" s="275">
        <v>31</v>
      </c>
      <c r="V7" s="275">
        <v>34</v>
      </c>
      <c r="W7" s="275">
        <v>36</v>
      </c>
      <c r="X7" s="275">
        <v>37</v>
      </c>
      <c r="Y7" s="275">
        <v>36</v>
      </c>
      <c r="Z7" s="275">
        <v>38</v>
      </c>
      <c r="AA7" s="275">
        <v>38</v>
      </c>
      <c r="AB7" s="275">
        <v>40</v>
      </c>
      <c r="AC7" s="275">
        <v>39</v>
      </c>
      <c r="AD7" s="275">
        <v>40</v>
      </c>
      <c r="AE7" s="275">
        <v>40</v>
      </c>
      <c r="AF7" s="275">
        <v>41</v>
      </c>
      <c r="AG7" s="275">
        <v>41</v>
      </c>
      <c r="AI7" s="275">
        <v>41</v>
      </c>
      <c r="AJ7" s="275">
        <v>41</v>
      </c>
      <c r="AK7" s="275">
        <v>40</v>
      </c>
      <c r="AL7" s="1102">
        <v>43</v>
      </c>
      <c r="AM7" s="275">
        <v>44</v>
      </c>
      <c r="AN7" s="275">
        <v>45</v>
      </c>
    </row>
    <row r="8" spans="1:41" ht="16" x14ac:dyDescent="0.2">
      <c r="A8" s="168">
        <v>7</v>
      </c>
      <c r="B8" s="168" t="s">
        <v>499</v>
      </c>
      <c r="C8" s="677" t="s">
        <v>437</v>
      </c>
      <c r="D8" s="99">
        <v>1362675</v>
      </c>
      <c r="E8" s="336" t="s">
        <v>17</v>
      </c>
      <c r="F8" s="336" t="s">
        <v>48</v>
      </c>
      <c r="G8" s="336" t="s">
        <v>118</v>
      </c>
      <c r="H8" s="100">
        <v>44146</v>
      </c>
      <c r="I8" s="336">
        <f t="shared" ca="1" si="1"/>
        <v>1.2986301369863014</v>
      </c>
      <c r="J8" s="336">
        <f t="shared" ca="1" si="3"/>
        <v>474</v>
      </c>
      <c r="K8" s="336">
        <f t="shared" ca="1" si="2"/>
        <v>15.8</v>
      </c>
      <c r="L8" s="13">
        <v>44581</v>
      </c>
      <c r="M8" s="13"/>
      <c r="N8" s="647" t="s">
        <v>14</v>
      </c>
      <c r="O8" s="652">
        <v>44522</v>
      </c>
      <c r="P8" s="336">
        <f t="shared" si="0"/>
        <v>12.533333333333333</v>
      </c>
      <c r="Q8" s="275">
        <v>170</v>
      </c>
      <c r="R8" s="275">
        <v>27</v>
      </c>
      <c r="S8" s="326"/>
      <c r="T8" s="326"/>
      <c r="U8" s="275">
        <v>32</v>
      </c>
      <c r="V8" s="275">
        <v>32</v>
      </c>
      <c r="W8" s="275">
        <v>35</v>
      </c>
      <c r="X8" s="275">
        <v>38</v>
      </c>
      <c r="Y8" s="275">
        <v>35</v>
      </c>
      <c r="Z8" s="275">
        <v>38</v>
      </c>
      <c r="AA8" s="275">
        <v>39</v>
      </c>
      <c r="AB8" s="275">
        <v>41</v>
      </c>
      <c r="AC8" s="275">
        <v>44</v>
      </c>
      <c r="AD8" s="275">
        <v>42</v>
      </c>
      <c r="AE8" s="275">
        <v>43</v>
      </c>
      <c r="AF8" s="275">
        <v>45</v>
      </c>
      <c r="AG8" s="275">
        <v>45</v>
      </c>
      <c r="AI8" s="275">
        <v>45</v>
      </c>
      <c r="AJ8" s="275">
        <v>46</v>
      </c>
      <c r="AK8" s="275">
        <v>48</v>
      </c>
      <c r="AL8" s="1102">
        <v>49</v>
      </c>
      <c r="AM8" s="275">
        <v>50</v>
      </c>
      <c r="AN8" s="275">
        <v>53</v>
      </c>
    </row>
    <row r="9" spans="1:41" ht="16" x14ac:dyDescent="0.2">
      <c r="A9" s="309">
        <v>8</v>
      </c>
      <c r="B9" s="309" t="s">
        <v>500</v>
      </c>
      <c r="C9" s="910" t="s">
        <v>437</v>
      </c>
      <c r="D9" s="841">
        <v>1362675</v>
      </c>
      <c r="E9" s="668" t="s">
        <v>17</v>
      </c>
      <c r="F9" s="668" t="s">
        <v>48</v>
      </c>
      <c r="G9" s="668" t="s">
        <v>111</v>
      </c>
      <c r="H9" s="842">
        <v>44146</v>
      </c>
      <c r="I9" s="668">
        <f t="shared" ca="1" si="1"/>
        <v>1.2986301369863014</v>
      </c>
      <c r="J9" s="668">
        <f t="shared" ca="1" si="3"/>
        <v>474</v>
      </c>
      <c r="K9" s="668">
        <f t="shared" ca="1" si="2"/>
        <v>15.8</v>
      </c>
      <c r="L9" s="13">
        <v>44581</v>
      </c>
      <c r="M9" s="13"/>
      <c r="N9" s="913" t="s">
        <v>14</v>
      </c>
      <c r="O9" s="653">
        <v>44522</v>
      </c>
      <c r="P9" s="668">
        <f t="shared" si="0"/>
        <v>12.533333333333333</v>
      </c>
      <c r="Q9" s="657">
        <v>183</v>
      </c>
      <c r="R9" s="657">
        <v>25</v>
      </c>
      <c r="S9" s="669"/>
      <c r="T9" s="326"/>
      <c r="U9" s="275">
        <v>28</v>
      </c>
      <c r="V9" s="275">
        <v>29</v>
      </c>
      <c r="W9" s="275">
        <v>30</v>
      </c>
      <c r="X9" s="275">
        <v>31</v>
      </c>
      <c r="Y9" s="275">
        <v>30</v>
      </c>
      <c r="Z9" s="275">
        <v>32</v>
      </c>
      <c r="AA9" s="275">
        <v>32</v>
      </c>
      <c r="AB9" s="275">
        <v>35</v>
      </c>
      <c r="AC9" s="275">
        <v>35</v>
      </c>
      <c r="AD9" s="275">
        <v>37</v>
      </c>
      <c r="AE9" s="275">
        <v>36</v>
      </c>
      <c r="AF9" s="275">
        <v>38</v>
      </c>
      <c r="AG9" s="275">
        <v>36</v>
      </c>
      <c r="AI9" s="275">
        <v>37</v>
      </c>
      <c r="AJ9" s="275">
        <v>36</v>
      </c>
      <c r="AK9" s="275">
        <v>36</v>
      </c>
      <c r="AL9" s="1102">
        <v>38</v>
      </c>
      <c r="AM9" s="275">
        <v>38</v>
      </c>
      <c r="AN9" s="275">
        <v>40</v>
      </c>
    </row>
    <row r="10" spans="1:41" ht="16" x14ac:dyDescent="0.2">
      <c r="A10" s="168">
        <v>9</v>
      </c>
      <c r="B10" s="168" t="s">
        <v>501</v>
      </c>
      <c r="C10" s="677" t="s">
        <v>478</v>
      </c>
      <c r="D10" s="99">
        <v>1362664</v>
      </c>
      <c r="E10" s="336" t="s">
        <v>15</v>
      </c>
      <c r="F10" s="336" t="s">
        <v>48</v>
      </c>
      <c r="G10" s="336" t="s">
        <v>124</v>
      </c>
      <c r="H10" s="100">
        <v>44142</v>
      </c>
      <c r="I10" s="336">
        <f t="shared" ca="1" si="1"/>
        <v>1.3095890410958904</v>
      </c>
      <c r="J10" s="336">
        <f t="shared" ref="J10:J29" ca="1" si="4">_xlfn.DAYS(TODAY(),H10)</f>
        <v>478</v>
      </c>
      <c r="K10" s="336">
        <f t="shared" ca="1" si="2"/>
        <v>15.933333333333334</v>
      </c>
      <c r="L10" s="13">
        <v>44581</v>
      </c>
      <c r="M10" s="13"/>
      <c r="N10" s="648" t="s">
        <v>183</v>
      </c>
      <c r="O10" s="652">
        <v>44522</v>
      </c>
      <c r="P10" s="336">
        <f t="shared" si="0"/>
        <v>12.666666666666666</v>
      </c>
      <c r="Q10" s="275">
        <v>126</v>
      </c>
      <c r="R10" s="275">
        <v>29</v>
      </c>
      <c r="S10" s="326"/>
      <c r="T10" s="326"/>
      <c r="U10" s="275">
        <v>30</v>
      </c>
      <c r="V10" s="275">
        <v>30</v>
      </c>
      <c r="W10" s="275">
        <v>30</v>
      </c>
      <c r="X10" s="275">
        <v>29</v>
      </c>
      <c r="Y10" s="275">
        <v>30</v>
      </c>
      <c r="Z10" s="275">
        <v>30</v>
      </c>
      <c r="AA10" s="275">
        <v>30</v>
      </c>
      <c r="AB10" s="275">
        <v>30</v>
      </c>
      <c r="AC10" s="275">
        <v>30</v>
      </c>
      <c r="AD10" s="275">
        <v>29</v>
      </c>
      <c r="AE10" s="275">
        <v>30</v>
      </c>
      <c r="AF10" s="275">
        <v>30</v>
      </c>
      <c r="AG10" s="275">
        <v>30</v>
      </c>
      <c r="AI10" s="275">
        <v>29</v>
      </c>
      <c r="AJ10" s="275">
        <v>29</v>
      </c>
      <c r="AK10" s="275">
        <v>29</v>
      </c>
      <c r="AL10" s="1102">
        <v>29</v>
      </c>
      <c r="AM10" s="275">
        <v>30</v>
      </c>
      <c r="AN10" s="275">
        <v>30</v>
      </c>
    </row>
    <row r="11" spans="1:41" ht="16" x14ac:dyDescent="0.2">
      <c r="A11" s="168">
        <v>10</v>
      </c>
      <c r="B11" s="168" t="s">
        <v>502</v>
      </c>
      <c r="C11" s="677" t="s">
        <v>478</v>
      </c>
      <c r="D11" s="99">
        <v>1362664</v>
      </c>
      <c r="E11" s="336" t="s">
        <v>15</v>
      </c>
      <c r="F11" s="336" t="s">
        <v>48</v>
      </c>
      <c r="G11" s="336" t="s">
        <v>121</v>
      </c>
      <c r="H11" s="100">
        <v>44142</v>
      </c>
      <c r="I11" s="336">
        <f t="shared" ca="1" si="1"/>
        <v>1.3095890410958904</v>
      </c>
      <c r="J11" s="336">
        <f t="shared" ca="1" si="4"/>
        <v>478</v>
      </c>
      <c r="K11" s="336">
        <f t="shared" ca="1" si="2"/>
        <v>15.933333333333334</v>
      </c>
      <c r="L11" s="13">
        <v>44581</v>
      </c>
      <c r="M11" s="13"/>
      <c r="N11" s="648" t="s">
        <v>183</v>
      </c>
      <c r="O11" s="652">
        <v>44522</v>
      </c>
      <c r="P11" s="336">
        <f t="shared" si="0"/>
        <v>12.666666666666666</v>
      </c>
      <c r="Q11" s="275">
        <v>156</v>
      </c>
      <c r="R11" s="275">
        <v>33</v>
      </c>
      <c r="S11" s="326"/>
      <c r="T11" s="326"/>
      <c r="U11" s="275">
        <v>33</v>
      </c>
      <c r="V11" s="275">
        <v>34</v>
      </c>
      <c r="W11" s="275">
        <v>34</v>
      </c>
      <c r="X11" s="275">
        <v>32</v>
      </c>
      <c r="Y11" s="275">
        <v>33</v>
      </c>
      <c r="Z11" s="275">
        <v>33</v>
      </c>
      <c r="AA11" s="275">
        <v>33</v>
      </c>
      <c r="AB11" s="275">
        <v>32</v>
      </c>
      <c r="AC11" s="275">
        <v>33</v>
      </c>
      <c r="AD11" s="275">
        <v>32</v>
      </c>
      <c r="AE11" s="275">
        <v>34</v>
      </c>
      <c r="AF11" s="275">
        <v>33</v>
      </c>
      <c r="AG11" s="275">
        <v>33</v>
      </c>
      <c r="AI11" s="275">
        <v>33</v>
      </c>
      <c r="AJ11" s="275">
        <v>33</v>
      </c>
      <c r="AK11" s="275">
        <v>33</v>
      </c>
      <c r="AL11" s="1102">
        <v>33</v>
      </c>
      <c r="AM11" s="275">
        <v>33</v>
      </c>
      <c r="AN11" s="275">
        <v>32</v>
      </c>
    </row>
    <row r="12" spans="1:41" ht="16" x14ac:dyDescent="0.2">
      <c r="A12" s="168">
        <v>11</v>
      </c>
      <c r="B12" s="168" t="s">
        <v>503</v>
      </c>
      <c r="C12" s="677" t="s">
        <v>478</v>
      </c>
      <c r="D12" s="99">
        <v>1362664</v>
      </c>
      <c r="E12" s="336" t="s">
        <v>15</v>
      </c>
      <c r="F12" s="336" t="s">
        <v>48</v>
      </c>
      <c r="G12" s="336" t="s">
        <v>111</v>
      </c>
      <c r="H12" s="100">
        <v>44142</v>
      </c>
      <c r="I12" s="336">
        <f t="shared" ca="1" si="1"/>
        <v>1.3095890410958904</v>
      </c>
      <c r="J12" s="336">
        <f t="shared" ca="1" si="4"/>
        <v>478</v>
      </c>
      <c r="K12" s="336">
        <f t="shared" ca="1" si="2"/>
        <v>15.933333333333334</v>
      </c>
      <c r="L12" s="13">
        <v>44581</v>
      </c>
      <c r="M12" s="13"/>
      <c r="N12" s="648" t="s">
        <v>183</v>
      </c>
      <c r="O12" s="652">
        <v>44522</v>
      </c>
      <c r="P12" s="336">
        <f t="shared" si="0"/>
        <v>12.666666666666666</v>
      </c>
      <c r="Q12" s="275">
        <v>183</v>
      </c>
      <c r="R12" s="275">
        <v>32</v>
      </c>
      <c r="S12" s="326"/>
      <c r="T12" s="326"/>
      <c r="U12" s="275">
        <v>32</v>
      </c>
      <c r="V12" s="275">
        <v>32</v>
      </c>
      <c r="W12" s="275">
        <v>33</v>
      </c>
      <c r="X12" s="275">
        <v>31</v>
      </c>
      <c r="Y12" s="275">
        <v>32</v>
      </c>
      <c r="Z12" s="275">
        <v>31</v>
      </c>
      <c r="AA12" s="275">
        <v>32</v>
      </c>
      <c r="AB12" s="275">
        <v>31</v>
      </c>
      <c r="AC12" s="275">
        <v>32</v>
      </c>
      <c r="AD12" s="275">
        <v>32</v>
      </c>
      <c r="AE12" s="275">
        <v>33</v>
      </c>
      <c r="AF12" s="275">
        <v>32</v>
      </c>
      <c r="AG12" s="275">
        <v>33</v>
      </c>
      <c r="AI12" s="275">
        <v>33</v>
      </c>
      <c r="AJ12" s="275">
        <v>32</v>
      </c>
      <c r="AK12" s="275">
        <v>32</v>
      </c>
      <c r="AL12" s="1102">
        <v>31</v>
      </c>
      <c r="AM12" s="275">
        <v>32</v>
      </c>
      <c r="AN12" s="275">
        <v>31</v>
      </c>
    </row>
    <row r="13" spans="1:41" ht="16" x14ac:dyDescent="0.2">
      <c r="A13" s="168">
        <v>12</v>
      </c>
      <c r="B13" s="309" t="s">
        <v>504</v>
      </c>
      <c r="C13" s="910" t="s">
        <v>478</v>
      </c>
      <c r="D13" s="841">
        <v>1362664</v>
      </c>
      <c r="E13" s="668" t="s">
        <v>15</v>
      </c>
      <c r="F13" s="668" t="s">
        <v>48</v>
      </c>
      <c r="G13" s="668" t="s">
        <v>118</v>
      </c>
      <c r="H13" s="842">
        <v>44142</v>
      </c>
      <c r="I13" s="668">
        <f t="shared" ca="1" si="1"/>
        <v>1.3095890410958904</v>
      </c>
      <c r="J13" s="668">
        <f t="shared" ca="1" si="4"/>
        <v>478</v>
      </c>
      <c r="K13" s="668">
        <f t="shared" ca="1" si="2"/>
        <v>15.933333333333334</v>
      </c>
      <c r="L13" s="13">
        <v>44581</v>
      </c>
      <c r="M13" s="13"/>
      <c r="N13" s="914" t="s">
        <v>183</v>
      </c>
      <c r="O13" s="653">
        <v>44522</v>
      </c>
      <c r="P13" s="668">
        <f t="shared" si="0"/>
        <v>12.666666666666666</v>
      </c>
      <c r="Q13" s="657">
        <v>199</v>
      </c>
      <c r="R13" s="657">
        <v>31</v>
      </c>
      <c r="S13" s="669"/>
      <c r="T13" s="669"/>
      <c r="U13" s="657">
        <v>31</v>
      </c>
      <c r="V13" s="657">
        <v>32</v>
      </c>
      <c r="W13" s="657">
        <v>32</v>
      </c>
      <c r="X13" s="657">
        <v>30</v>
      </c>
      <c r="Y13" s="657">
        <v>31</v>
      </c>
      <c r="Z13" s="657">
        <v>30</v>
      </c>
      <c r="AA13" s="657">
        <v>31</v>
      </c>
      <c r="AB13" s="657">
        <v>31</v>
      </c>
      <c r="AC13" s="657">
        <v>31</v>
      </c>
      <c r="AD13" s="657">
        <v>31</v>
      </c>
      <c r="AE13" s="657">
        <v>32</v>
      </c>
      <c r="AF13" s="657">
        <v>31</v>
      </c>
      <c r="AG13" s="657">
        <v>31</v>
      </c>
      <c r="AI13" s="657">
        <v>32</v>
      </c>
      <c r="AJ13" s="657">
        <v>31</v>
      </c>
      <c r="AK13" s="657">
        <v>30</v>
      </c>
      <c r="AL13" s="1103">
        <v>31</v>
      </c>
      <c r="AM13" s="275">
        <v>32</v>
      </c>
      <c r="AN13" s="275">
        <v>30</v>
      </c>
    </row>
    <row r="14" spans="1:41" ht="17" x14ac:dyDescent="0.2">
      <c r="A14" s="168">
        <v>13</v>
      </c>
      <c r="B14" s="168" t="s">
        <v>505</v>
      </c>
      <c r="C14" s="677" t="s">
        <v>483</v>
      </c>
      <c r="D14" s="99">
        <v>1378926</v>
      </c>
      <c r="E14" s="840" t="s">
        <v>15</v>
      </c>
      <c r="F14" s="336" t="s">
        <v>48</v>
      </c>
      <c r="G14" s="336" t="s">
        <v>124</v>
      </c>
      <c r="H14" s="100">
        <v>44152</v>
      </c>
      <c r="I14" s="102">
        <f t="shared" ref="I14:I17" ca="1" si="5">YEARFRAC(H14,TODAY())</f>
        <v>1.2805555555555554</v>
      </c>
      <c r="J14" s="99">
        <f t="shared" ca="1" si="4"/>
        <v>468</v>
      </c>
      <c r="K14" s="99">
        <f t="shared" ca="1" si="2"/>
        <v>15.6</v>
      </c>
      <c r="L14" s="13">
        <v>44587</v>
      </c>
      <c r="M14" s="13"/>
      <c r="N14" s="648" t="s">
        <v>183</v>
      </c>
      <c r="O14" s="916">
        <v>44522</v>
      </c>
      <c r="P14" s="668">
        <f t="shared" si="0"/>
        <v>12.333333333333334</v>
      </c>
      <c r="Q14" s="275">
        <v>126</v>
      </c>
      <c r="R14" s="275"/>
      <c r="S14" s="326"/>
      <c r="T14" s="326"/>
      <c r="U14" s="275"/>
      <c r="V14" s="275"/>
      <c r="W14" s="275"/>
      <c r="X14" s="275"/>
      <c r="Y14" s="275"/>
      <c r="Z14" s="275"/>
      <c r="AA14" s="275"/>
      <c r="AB14" s="275"/>
      <c r="AC14" s="275"/>
      <c r="AD14" s="275">
        <v>33</v>
      </c>
      <c r="AE14" s="275">
        <v>34</v>
      </c>
      <c r="AF14" s="275">
        <v>33</v>
      </c>
      <c r="AG14" s="275">
        <v>34</v>
      </c>
      <c r="AI14" s="275">
        <v>34</v>
      </c>
      <c r="AJ14" s="275">
        <v>32</v>
      </c>
      <c r="AK14" s="275">
        <v>33</v>
      </c>
      <c r="AL14" s="1102">
        <v>32</v>
      </c>
      <c r="AM14" s="275">
        <v>33</v>
      </c>
      <c r="AN14" s="275">
        <v>33</v>
      </c>
      <c r="AO14" s="275">
        <v>34</v>
      </c>
    </row>
    <row r="15" spans="1:41" ht="17" x14ac:dyDescent="0.2">
      <c r="A15" s="168">
        <v>14</v>
      </c>
      <c r="B15" s="168" t="s">
        <v>506</v>
      </c>
      <c r="C15" s="677" t="s">
        <v>483</v>
      </c>
      <c r="D15" s="99">
        <v>1378926</v>
      </c>
      <c r="E15" s="840" t="s">
        <v>15</v>
      </c>
      <c r="F15" s="336" t="s">
        <v>48</v>
      </c>
      <c r="G15" s="336" t="s">
        <v>121</v>
      </c>
      <c r="H15" s="100">
        <v>44152</v>
      </c>
      <c r="I15" s="102">
        <f t="shared" ca="1" si="5"/>
        <v>1.2805555555555554</v>
      </c>
      <c r="J15" s="99">
        <f t="shared" ca="1" si="4"/>
        <v>468</v>
      </c>
      <c r="K15" s="99">
        <f t="shared" ca="1" si="2"/>
        <v>15.6</v>
      </c>
      <c r="L15" s="13">
        <v>44587</v>
      </c>
      <c r="M15" s="13"/>
      <c r="N15" s="648" t="s">
        <v>183</v>
      </c>
      <c r="O15" s="916">
        <v>44522</v>
      </c>
      <c r="P15" s="668">
        <f t="shared" si="0"/>
        <v>12.333333333333334</v>
      </c>
      <c r="Q15" s="275">
        <v>144</v>
      </c>
      <c r="R15" s="275"/>
      <c r="S15" s="326"/>
      <c r="T15" s="326"/>
      <c r="U15" s="275"/>
      <c r="V15" s="275"/>
      <c r="W15" s="275"/>
      <c r="X15" s="275"/>
      <c r="Y15" s="275"/>
      <c r="Z15" s="275"/>
      <c r="AA15" s="275"/>
      <c r="AB15" s="275"/>
      <c r="AC15" s="275"/>
      <c r="AD15" s="275">
        <v>31</v>
      </c>
      <c r="AE15" s="275">
        <v>32</v>
      </c>
      <c r="AF15" s="275">
        <v>32</v>
      </c>
      <c r="AG15" s="275">
        <v>31</v>
      </c>
      <c r="AI15" s="275">
        <v>32</v>
      </c>
      <c r="AJ15" s="275">
        <v>30</v>
      </c>
      <c r="AK15" s="275">
        <v>31</v>
      </c>
      <c r="AL15" s="1102">
        <v>30</v>
      </c>
      <c r="AM15" s="275">
        <v>32</v>
      </c>
      <c r="AN15" s="275">
        <v>31</v>
      </c>
      <c r="AO15" s="275">
        <v>32</v>
      </c>
    </row>
    <row r="16" spans="1:41" ht="17" x14ac:dyDescent="0.2">
      <c r="A16" s="168">
        <v>15</v>
      </c>
      <c r="B16" s="168" t="s">
        <v>507</v>
      </c>
      <c r="C16" s="677" t="s">
        <v>483</v>
      </c>
      <c r="D16" s="99">
        <v>1378926</v>
      </c>
      <c r="E16" s="840" t="s">
        <v>15</v>
      </c>
      <c r="F16" s="336" t="s">
        <v>48</v>
      </c>
      <c r="G16" s="336" t="s">
        <v>111</v>
      </c>
      <c r="H16" s="100">
        <v>44154</v>
      </c>
      <c r="I16" s="102">
        <f t="shared" ca="1" si="5"/>
        <v>1.2749999999999999</v>
      </c>
      <c r="J16" s="99">
        <f t="shared" ca="1" si="4"/>
        <v>466</v>
      </c>
      <c r="K16" s="99">
        <f t="shared" ca="1" si="2"/>
        <v>15.533333333333333</v>
      </c>
      <c r="L16" s="13">
        <v>44587</v>
      </c>
      <c r="M16" s="13"/>
      <c r="N16" s="648" t="s">
        <v>183</v>
      </c>
      <c r="O16" s="916">
        <v>44522</v>
      </c>
      <c r="P16" s="668">
        <f t="shared" si="0"/>
        <v>12.266666666666667</v>
      </c>
      <c r="Q16" s="275">
        <v>174</v>
      </c>
      <c r="R16" s="275"/>
      <c r="S16" s="326"/>
      <c r="T16" s="326"/>
      <c r="U16" s="275"/>
      <c r="V16" s="275"/>
      <c r="W16" s="275"/>
      <c r="X16" s="275"/>
      <c r="Y16" s="275"/>
      <c r="Z16" s="275"/>
      <c r="AA16" s="275"/>
      <c r="AB16" s="275"/>
      <c r="AC16" s="275"/>
      <c r="AD16" s="275">
        <v>31</v>
      </c>
      <c r="AE16" s="275">
        <v>32</v>
      </c>
      <c r="AF16" s="275">
        <v>32</v>
      </c>
      <c r="AG16" s="275">
        <v>32</v>
      </c>
      <c r="AI16" s="275">
        <v>32</v>
      </c>
      <c r="AJ16" s="275">
        <v>31</v>
      </c>
      <c r="AK16" s="275">
        <v>31</v>
      </c>
      <c r="AL16" s="1102">
        <v>31</v>
      </c>
      <c r="AM16" s="275">
        <v>32</v>
      </c>
      <c r="AN16" s="275">
        <v>31</v>
      </c>
      <c r="AO16" s="275">
        <v>31</v>
      </c>
    </row>
    <row r="17" spans="1:41" ht="17" x14ac:dyDescent="0.2">
      <c r="A17" s="309">
        <v>16</v>
      </c>
      <c r="B17" s="309" t="s">
        <v>508</v>
      </c>
      <c r="C17" s="910" t="s">
        <v>483</v>
      </c>
      <c r="D17" s="99">
        <v>1378926</v>
      </c>
      <c r="E17" s="840" t="s">
        <v>15</v>
      </c>
      <c r="F17" s="336" t="s">
        <v>48</v>
      </c>
      <c r="G17" s="336" t="s">
        <v>118</v>
      </c>
      <c r="H17" s="100">
        <v>44154</v>
      </c>
      <c r="I17" s="102">
        <f t="shared" ca="1" si="5"/>
        <v>1.2749999999999999</v>
      </c>
      <c r="J17" s="99">
        <f t="shared" ca="1" si="4"/>
        <v>466</v>
      </c>
      <c r="K17" s="99">
        <f t="shared" ca="1" si="2"/>
        <v>15.533333333333333</v>
      </c>
      <c r="L17" s="13">
        <v>44588</v>
      </c>
      <c r="M17" s="13"/>
      <c r="N17" s="914" t="s">
        <v>183</v>
      </c>
      <c r="O17" s="916">
        <v>44522</v>
      </c>
      <c r="P17" s="668">
        <f t="shared" si="0"/>
        <v>12.266666666666667</v>
      </c>
      <c r="Q17" s="275">
        <v>151</v>
      </c>
      <c r="R17" s="275"/>
      <c r="S17" s="326"/>
      <c r="T17" s="326"/>
      <c r="U17" s="275"/>
      <c r="V17" s="275"/>
      <c r="W17" s="275"/>
      <c r="X17" s="275"/>
      <c r="Y17" s="275"/>
      <c r="Z17" s="275"/>
      <c r="AA17" s="275"/>
      <c r="AB17" s="275"/>
      <c r="AC17" s="275"/>
      <c r="AD17" s="275">
        <v>32</v>
      </c>
      <c r="AE17" s="275">
        <v>34</v>
      </c>
      <c r="AF17" s="275">
        <v>32</v>
      </c>
      <c r="AG17" s="275">
        <v>33</v>
      </c>
      <c r="AI17" s="275">
        <v>34</v>
      </c>
      <c r="AJ17" s="275">
        <v>33</v>
      </c>
      <c r="AK17" s="275">
        <v>33</v>
      </c>
      <c r="AL17" s="1102">
        <v>33</v>
      </c>
      <c r="AM17" s="275">
        <v>34</v>
      </c>
      <c r="AN17" s="275">
        <v>33</v>
      </c>
      <c r="AO17" s="275">
        <v>33</v>
      </c>
    </row>
    <row r="18" spans="1:41" ht="16" x14ac:dyDescent="0.2">
      <c r="A18" s="961">
        <v>17</v>
      </c>
      <c r="B18" s="961" t="s">
        <v>509</v>
      </c>
      <c r="C18" s="962" t="s">
        <v>510</v>
      </c>
      <c r="D18" s="963">
        <v>1378921</v>
      </c>
      <c r="E18" s="964" t="s">
        <v>17</v>
      </c>
      <c r="F18" s="964" t="s">
        <v>40</v>
      </c>
      <c r="G18" s="964" t="s">
        <v>124</v>
      </c>
      <c r="H18" s="965">
        <v>44158</v>
      </c>
      <c r="I18" s="964">
        <f t="shared" ca="1" si="1"/>
        <v>1.2657534246575342</v>
      </c>
      <c r="J18" s="964">
        <f t="shared" ca="1" si="4"/>
        <v>462</v>
      </c>
      <c r="K18" s="964">
        <f t="shared" ca="1" si="2"/>
        <v>15.4</v>
      </c>
      <c r="L18" s="13"/>
      <c r="M18" s="13"/>
      <c r="N18" s="966" t="s">
        <v>183</v>
      </c>
      <c r="O18" s="967">
        <v>44522</v>
      </c>
      <c r="P18" s="961">
        <f t="shared" si="0"/>
        <v>12.133333333333333</v>
      </c>
      <c r="Q18" s="968">
        <v>184</v>
      </c>
      <c r="R18" s="968">
        <v>24</v>
      </c>
      <c r="S18" s="969"/>
      <c r="T18" s="970"/>
      <c r="U18" s="195">
        <v>25</v>
      </c>
      <c r="V18" s="195">
        <v>26</v>
      </c>
      <c r="W18" s="195">
        <v>25</v>
      </c>
      <c r="X18" s="195">
        <v>24</v>
      </c>
      <c r="Y18" s="195">
        <v>24</v>
      </c>
      <c r="Z18" s="195">
        <v>24</v>
      </c>
      <c r="AA18" s="195">
        <v>24</v>
      </c>
      <c r="AB18" s="195">
        <v>24</v>
      </c>
      <c r="AC18" s="195">
        <v>24</v>
      </c>
      <c r="AD18" s="195">
        <v>25</v>
      </c>
      <c r="AE18" s="195">
        <v>25</v>
      </c>
      <c r="AF18" s="195">
        <v>24</v>
      </c>
      <c r="AG18" s="195"/>
      <c r="AI18" s="195"/>
      <c r="AJ18" s="195"/>
      <c r="AK18" s="195"/>
      <c r="AL18" s="195"/>
      <c r="AM18" s="195"/>
      <c r="AN18" s="195"/>
      <c r="AO18" s="195"/>
    </row>
    <row r="19" spans="1:41" ht="16" x14ac:dyDescent="0.2">
      <c r="A19" s="961">
        <v>18</v>
      </c>
      <c r="B19" s="961" t="s">
        <v>511</v>
      </c>
      <c r="C19" s="962" t="s">
        <v>510</v>
      </c>
      <c r="D19" s="971">
        <v>1378921</v>
      </c>
      <c r="E19" s="961" t="s">
        <v>17</v>
      </c>
      <c r="F19" s="961" t="s">
        <v>40</v>
      </c>
      <c r="G19" s="961" t="s">
        <v>111</v>
      </c>
      <c r="H19" s="972">
        <v>44158</v>
      </c>
      <c r="I19" s="961">
        <f t="shared" ca="1" si="1"/>
        <v>1.2657534246575342</v>
      </c>
      <c r="J19" s="961">
        <f t="shared" ca="1" si="4"/>
        <v>462</v>
      </c>
      <c r="K19" s="961">
        <f t="shared" ca="1" si="2"/>
        <v>15.4</v>
      </c>
      <c r="L19" s="13"/>
      <c r="M19" s="13"/>
      <c r="N19" s="973" t="s">
        <v>183</v>
      </c>
      <c r="O19" s="967">
        <v>44522</v>
      </c>
      <c r="P19" s="961">
        <f t="shared" si="0"/>
        <v>12.133333333333333</v>
      </c>
      <c r="Q19" s="968">
        <v>182</v>
      </c>
      <c r="R19" s="968">
        <v>25</v>
      </c>
      <c r="S19" s="969"/>
      <c r="T19" s="970"/>
      <c r="U19" s="195">
        <v>26</v>
      </c>
      <c r="V19" s="195">
        <v>26</v>
      </c>
      <c r="W19" s="195">
        <v>26</v>
      </c>
      <c r="X19" s="195">
        <v>25</v>
      </c>
      <c r="Y19" s="195">
        <v>25</v>
      </c>
      <c r="Z19" s="195">
        <v>26</v>
      </c>
      <c r="AA19" s="195">
        <v>25</v>
      </c>
      <c r="AB19" s="195">
        <v>26</v>
      </c>
      <c r="AC19" s="195">
        <v>26</v>
      </c>
      <c r="AD19" s="195">
        <v>27</v>
      </c>
      <c r="AE19" s="195">
        <v>27</v>
      </c>
      <c r="AF19" s="195">
        <v>27</v>
      </c>
      <c r="AG19" s="195"/>
      <c r="AI19" s="195"/>
      <c r="AJ19" s="195"/>
      <c r="AK19" s="195"/>
      <c r="AL19" s="195"/>
      <c r="AM19" s="195"/>
      <c r="AN19" s="195"/>
      <c r="AO19" s="195"/>
    </row>
    <row r="20" spans="1:41" ht="16" x14ac:dyDescent="0.2">
      <c r="A20" s="961">
        <v>19</v>
      </c>
      <c r="B20" s="974" t="s">
        <v>512</v>
      </c>
      <c r="C20" s="962" t="s">
        <v>510</v>
      </c>
      <c r="D20" s="971">
        <v>1378921</v>
      </c>
      <c r="E20" s="961" t="s">
        <v>17</v>
      </c>
      <c r="F20" s="961" t="s">
        <v>40</v>
      </c>
      <c r="G20" s="961" t="s">
        <v>118</v>
      </c>
      <c r="H20" s="972">
        <v>44158</v>
      </c>
      <c r="I20" s="961">
        <f t="shared" ca="1" si="1"/>
        <v>1.2657534246575342</v>
      </c>
      <c r="J20" s="961">
        <f t="shared" ca="1" si="4"/>
        <v>462</v>
      </c>
      <c r="K20" s="961">
        <f t="shared" ca="1" si="2"/>
        <v>15.4</v>
      </c>
      <c r="L20" s="13"/>
      <c r="M20" s="13"/>
      <c r="N20" s="973" t="s">
        <v>183</v>
      </c>
      <c r="O20" s="967">
        <v>44522</v>
      </c>
      <c r="P20" s="961">
        <f t="shared" si="0"/>
        <v>12.133333333333333</v>
      </c>
      <c r="Q20" s="968">
        <v>222</v>
      </c>
      <c r="R20" s="968">
        <v>24</v>
      </c>
      <c r="S20" s="969"/>
      <c r="T20" s="970"/>
      <c r="U20" s="195">
        <v>26</v>
      </c>
      <c r="V20" s="195">
        <v>27</v>
      </c>
      <c r="W20" s="195">
        <v>26</v>
      </c>
      <c r="X20" s="195">
        <v>25</v>
      </c>
      <c r="Y20" s="195">
        <v>25</v>
      </c>
      <c r="Z20" s="195">
        <v>25</v>
      </c>
      <c r="AA20" s="195">
        <v>25</v>
      </c>
      <c r="AB20" s="195">
        <v>26</v>
      </c>
      <c r="AC20" s="195">
        <v>26</v>
      </c>
      <c r="AD20" s="195">
        <v>26</v>
      </c>
      <c r="AE20" s="195">
        <v>26</v>
      </c>
      <c r="AF20" s="195">
        <v>26</v>
      </c>
      <c r="AG20" s="195"/>
      <c r="AI20" s="195"/>
      <c r="AJ20" s="195"/>
      <c r="AK20" s="195"/>
      <c r="AL20" s="195"/>
      <c r="AM20" s="195"/>
      <c r="AN20" s="195"/>
      <c r="AO20" s="195"/>
    </row>
    <row r="21" spans="1:41" ht="16" x14ac:dyDescent="0.2">
      <c r="A21" s="961">
        <v>20</v>
      </c>
      <c r="B21" s="974" t="s">
        <v>513</v>
      </c>
      <c r="C21" s="962" t="s">
        <v>510</v>
      </c>
      <c r="D21" s="971">
        <v>1378921</v>
      </c>
      <c r="E21" s="961" t="s">
        <v>17</v>
      </c>
      <c r="F21" s="961" t="s">
        <v>40</v>
      </c>
      <c r="G21" s="961" t="s">
        <v>115</v>
      </c>
      <c r="H21" s="972">
        <v>44158</v>
      </c>
      <c r="I21" s="961">
        <f t="shared" ca="1" si="1"/>
        <v>1.2657534246575342</v>
      </c>
      <c r="J21" s="961">
        <f t="shared" ca="1" si="4"/>
        <v>462</v>
      </c>
      <c r="K21" s="961">
        <f t="shared" ca="1" si="2"/>
        <v>15.4</v>
      </c>
      <c r="L21" s="13"/>
      <c r="M21" s="13"/>
      <c r="N21" s="973" t="s">
        <v>183</v>
      </c>
      <c r="O21" s="967">
        <v>44522</v>
      </c>
      <c r="P21" s="961">
        <f t="shared" si="0"/>
        <v>12.133333333333333</v>
      </c>
      <c r="Q21" s="968">
        <v>198</v>
      </c>
      <c r="R21" s="968">
        <v>28</v>
      </c>
      <c r="S21" s="969"/>
      <c r="T21" s="970"/>
      <c r="U21" s="195">
        <v>28</v>
      </c>
      <c r="V21" s="195">
        <v>27</v>
      </c>
      <c r="W21" s="195">
        <v>29</v>
      </c>
      <c r="X21" s="195">
        <v>26</v>
      </c>
      <c r="Y21" s="195">
        <v>28</v>
      </c>
      <c r="Z21" s="195">
        <v>26</v>
      </c>
      <c r="AA21" s="195">
        <v>27</v>
      </c>
      <c r="AB21" s="195">
        <v>29</v>
      </c>
      <c r="AC21" s="195">
        <v>28</v>
      </c>
      <c r="AD21" s="195">
        <v>28</v>
      </c>
      <c r="AE21" s="195">
        <v>29</v>
      </c>
      <c r="AF21" s="195">
        <v>27</v>
      </c>
      <c r="AG21" s="195"/>
      <c r="AI21" s="195"/>
      <c r="AJ21" s="195"/>
      <c r="AK21" s="195"/>
      <c r="AL21" s="195"/>
      <c r="AM21" s="195"/>
      <c r="AN21" s="195"/>
      <c r="AO21" s="195"/>
    </row>
    <row r="22" spans="1:41" ht="16" x14ac:dyDescent="0.2">
      <c r="A22" s="975">
        <v>21</v>
      </c>
      <c r="B22" s="976" t="s">
        <v>514</v>
      </c>
      <c r="C22" s="977" t="s">
        <v>510</v>
      </c>
      <c r="D22" s="978">
        <v>1378921</v>
      </c>
      <c r="E22" s="961" t="s">
        <v>17</v>
      </c>
      <c r="F22" s="961" t="s">
        <v>40</v>
      </c>
      <c r="G22" s="961" t="s">
        <v>121</v>
      </c>
      <c r="H22" s="972">
        <v>44158</v>
      </c>
      <c r="I22" s="961">
        <f t="shared" ca="1" si="1"/>
        <v>1.2657534246575342</v>
      </c>
      <c r="J22" s="961">
        <f t="shared" ca="1" si="4"/>
        <v>462</v>
      </c>
      <c r="K22" s="961">
        <f t="shared" ca="1" si="2"/>
        <v>15.4</v>
      </c>
      <c r="L22" s="13"/>
      <c r="M22" s="13"/>
      <c r="N22" s="973" t="s">
        <v>183</v>
      </c>
      <c r="O22" s="967">
        <v>44522</v>
      </c>
      <c r="P22" s="961">
        <f t="shared" si="0"/>
        <v>12.133333333333333</v>
      </c>
      <c r="Q22" s="968">
        <v>187</v>
      </c>
      <c r="R22" s="968">
        <v>26</v>
      </c>
      <c r="S22" s="969"/>
      <c r="T22" s="970"/>
      <c r="U22" s="195">
        <v>28</v>
      </c>
      <c r="V22" s="195">
        <v>26</v>
      </c>
      <c r="W22" s="195">
        <v>27</v>
      </c>
      <c r="X22" s="195">
        <v>26</v>
      </c>
      <c r="Y22" s="195">
        <v>27</v>
      </c>
      <c r="Z22" s="195">
        <v>27</v>
      </c>
      <c r="AA22" s="195">
        <v>27</v>
      </c>
      <c r="AB22" s="195">
        <v>26</v>
      </c>
      <c r="AC22" s="195">
        <v>27</v>
      </c>
      <c r="AD22" s="195">
        <v>27</v>
      </c>
      <c r="AE22" s="195">
        <v>27</v>
      </c>
      <c r="AF22" s="195">
        <v>27</v>
      </c>
      <c r="AG22" s="195"/>
      <c r="AI22" s="195"/>
      <c r="AJ22" s="195"/>
      <c r="AK22" s="195"/>
      <c r="AL22" s="195"/>
      <c r="AM22" s="195"/>
      <c r="AN22" s="195"/>
      <c r="AO22" s="195"/>
    </row>
    <row r="23" spans="1:41" s="662" customFormat="1" ht="16" x14ac:dyDescent="0.2">
      <c r="A23" s="979">
        <v>22</v>
      </c>
      <c r="B23" s="980" t="s">
        <v>515</v>
      </c>
      <c r="C23" s="981" t="s">
        <v>489</v>
      </c>
      <c r="D23" s="982">
        <v>1336230</v>
      </c>
      <c r="E23" s="983" t="s">
        <v>15</v>
      </c>
      <c r="F23" s="983" t="s">
        <v>55</v>
      </c>
      <c r="G23" s="983"/>
      <c r="H23" s="984">
        <v>43963</v>
      </c>
      <c r="I23" s="985">
        <f t="shared" ca="1" si="1"/>
        <v>1.8</v>
      </c>
      <c r="J23" s="985">
        <f t="shared" ca="1" si="4"/>
        <v>657</v>
      </c>
      <c r="K23" s="985">
        <f t="shared" ca="1" si="2"/>
        <v>21.9</v>
      </c>
      <c r="L23" s="13"/>
      <c r="M23" s="13"/>
      <c r="N23" s="985" t="s">
        <v>490</v>
      </c>
      <c r="O23" s="986">
        <v>44522</v>
      </c>
      <c r="P23" s="985">
        <f t="shared" si="0"/>
        <v>18.633333333333333</v>
      </c>
      <c r="Q23" s="983">
        <v>143</v>
      </c>
      <c r="R23" s="987"/>
      <c r="S23" s="987"/>
      <c r="T23" s="987"/>
      <c r="V23" s="663">
        <v>29</v>
      </c>
      <c r="W23" s="663">
        <v>31</v>
      </c>
      <c r="X23" s="663">
        <v>30</v>
      </c>
      <c r="Y23" s="663">
        <v>30</v>
      </c>
      <c r="Z23" s="663">
        <v>30</v>
      </c>
      <c r="AA23" s="663">
        <v>30</v>
      </c>
      <c r="AB23" s="663">
        <v>30</v>
      </c>
      <c r="AC23" s="663">
        <v>29</v>
      </c>
      <c r="AD23" s="663">
        <v>30</v>
      </c>
      <c r="AE23" s="663">
        <v>30</v>
      </c>
      <c r="AF23" s="663">
        <v>30</v>
      </c>
      <c r="AG23" s="663"/>
      <c r="AI23" s="663"/>
      <c r="AJ23" s="663"/>
      <c r="AK23" s="663"/>
      <c r="AL23" s="663"/>
      <c r="AM23" s="663"/>
      <c r="AN23" s="663"/>
      <c r="AO23" s="663"/>
    </row>
    <row r="24" spans="1:41" ht="16" x14ac:dyDescent="0.2">
      <c r="A24" s="684">
        <v>23</v>
      </c>
      <c r="B24" s="684" t="s">
        <v>516</v>
      </c>
      <c r="C24" s="677" t="s">
        <v>517</v>
      </c>
      <c r="D24" s="99">
        <v>1299769</v>
      </c>
      <c r="E24" s="275" t="s">
        <v>15</v>
      </c>
      <c r="F24" s="275" t="s">
        <v>48</v>
      </c>
      <c r="G24" s="275" t="s">
        <v>208</v>
      </c>
      <c r="H24" s="100">
        <v>43962</v>
      </c>
      <c r="I24" s="336">
        <f t="shared" ca="1" si="1"/>
        <v>1.8027397260273972</v>
      </c>
      <c r="J24" s="336">
        <f t="shared" ca="1" si="4"/>
        <v>658</v>
      </c>
      <c r="K24" s="336">
        <f t="shared" ca="1" si="2"/>
        <v>21.933333333333334</v>
      </c>
      <c r="L24" s="13">
        <v>44587</v>
      </c>
      <c r="M24" s="13"/>
      <c r="N24" s="808" t="s">
        <v>490</v>
      </c>
      <c r="O24" s="675">
        <v>44522</v>
      </c>
      <c r="P24" s="336">
        <f t="shared" si="0"/>
        <v>18.666666666666668</v>
      </c>
      <c r="Q24" s="275">
        <v>154</v>
      </c>
      <c r="R24" s="326"/>
      <c r="S24" s="326"/>
      <c r="T24" s="326" t="s">
        <v>109</v>
      </c>
      <c r="U24" s="326"/>
      <c r="V24" s="275">
        <v>32</v>
      </c>
      <c r="W24" s="275">
        <v>34</v>
      </c>
      <c r="X24" s="275">
        <v>33</v>
      </c>
      <c r="Y24" s="275">
        <v>33</v>
      </c>
      <c r="Z24" s="275">
        <v>32</v>
      </c>
      <c r="AA24" s="275">
        <v>32</v>
      </c>
      <c r="AB24" s="275">
        <v>32</v>
      </c>
      <c r="AC24" s="275">
        <v>32</v>
      </c>
      <c r="AD24" s="275">
        <v>32</v>
      </c>
      <c r="AE24" s="275">
        <v>33</v>
      </c>
      <c r="AF24" s="275">
        <v>33</v>
      </c>
      <c r="AG24" s="275">
        <v>34</v>
      </c>
      <c r="AI24" s="275">
        <v>33</v>
      </c>
      <c r="AJ24" s="275">
        <v>32</v>
      </c>
      <c r="AK24" s="275">
        <v>33</v>
      </c>
      <c r="AL24" s="1102">
        <v>32</v>
      </c>
      <c r="AM24" s="275">
        <v>33</v>
      </c>
      <c r="AN24" s="275">
        <v>32</v>
      </c>
      <c r="AO24" s="275">
        <v>32</v>
      </c>
    </row>
    <row r="25" spans="1:41" ht="16" x14ac:dyDescent="0.2">
      <c r="A25" s="684">
        <v>24</v>
      </c>
      <c r="B25" s="684" t="s">
        <v>518</v>
      </c>
      <c r="C25" s="677" t="s">
        <v>517</v>
      </c>
      <c r="D25" s="99">
        <v>1299769</v>
      </c>
      <c r="E25" s="275" t="s">
        <v>15</v>
      </c>
      <c r="F25" s="275" t="s">
        <v>48</v>
      </c>
      <c r="G25" s="275" t="s">
        <v>124</v>
      </c>
      <c r="H25" s="100">
        <v>43998</v>
      </c>
      <c r="I25" s="336">
        <f t="shared" ca="1" si="1"/>
        <v>1.704109589041096</v>
      </c>
      <c r="J25" s="336">
        <f t="shared" ca="1" si="4"/>
        <v>622</v>
      </c>
      <c r="K25" s="336">
        <f t="shared" ca="1" si="2"/>
        <v>20.733333333333334</v>
      </c>
      <c r="L25" s="13">
        <v>44587</v>
      </c>
      <c r="M25" s="13"/>
      <c r="N25" s="808" t="s">
        <v>490</v>
      </c>
      <c r="O25" s="675">
        <v>44522</v>
      </c>
      <c r="P25" s="336">
        <f t="shared" si="0"/>
        <v>17.466666666666665</v>
      </c>
      <c r="Q25" s="275">
        <v>151</v>
      </c>
      <c r="R25" s="326"/>
      <c r="S25" s="326"/>
      <c r="T25" s="326"/>
      <c r="U25" s="326"/>
      <c r="V25" s="275">
        <v>32</v>
      </c>
      <c r="W25" s="275">
        <v>33</v>
      </c>
      <c r="X25" s="275">
        <v>32</v>
      </c>
      <c r="Y25" s="275">
        <v>32</v>
      </c>
      <c r="Z25" s="275">
        <v>31</v>
      </c>
      <c r="AA25" s="275">
        <v>32</v>
      </c>
      <c r="AB25" s="275">
        <v>31</v>
      </c>
      <c r="AC25" s="275">
        <v>32</v>
      </c>
      <c r="AD25" s="275">
        <v>32</v>
      </c>
      <c r="AE25" s="275">
        <v>32</v>
      </c>
      <c r="AF25" s="275">
        <v>32</v>
      </c>
      <c r="AG25" s="275">
        <v>32</v>
      </c>
      <c r="AI25" s="275">
        <v>33</v>
      </c>
      <c r="AJ25" s="275">
        <v>32</v>
      </c>
      <c r="AK25" s="275">
        <v>33</v>
      </c>
      <c r="AL25" s="1102">
        <v>32</v>
      </c>
      <c r="AM25" s="275">
        <v>33</v>
      </c>
      <c r="AN25" s="275">
        <v>33</v>
      </c>
      <c r="AO25" s="275">
        <v>32</v>
      </c>
    </row>
    <row r="26" spans="1:41" ht="16" x14ac:dyDescent="0.2">
      <c r="A26" s="804">
        <v>25</v>
      </c>
      <c r="B26" s="804" t="s">
        <v>519</v>
      </c>
      <c r="C26" s="910" t="s">
        <v>517</v>
      </c>
      <c r="D26" s="841">
        <v>1299769</v>
      </c>
      <c r="E26" s="657" t="s">
        <v>15</v>
      </c>
      <c r="F26" s="657" t="s">
        <v>48</v>
      </c>
      <c r="G26" s="657" t="s">
        <v>111</v>
      </c>
      <c r="H26" s="842">
        <v>43998</v>
      </c>
      <c r="I26" s="668">
        <f t="shared" ca="1" si="1"/>
        <v>1.704109589041096</v>
      </c>
      <c r="J26" s="668">
        <f t="shared" ca="1" si="4"/>
        <v>622</v>
      </c>
      <c r="K26" s="668">
        <f t="shared" ca="1" si="2"/>
        <v>20.733333333333334</v>
      </c>
      <c r="L26" s="13">
        <v>44588</v>
      </c>
      <c r="M26" s="13"/>
      <c r="N26" s="905" t="s">
        <v>490</v>
      </c>
      <c r="O26" s="915">
        <v>44522</v>
      </c>
      <c r="P26" s="668">
        <f t="shared" si="0"/>
        <v>17.466666666666665</v>
      </c>
      <c r="Q26" s="657">
        <v>154</v>
      </c>
      <c r="R26" s="669"/>
      <c r="S26" s="669"/>
      <c r="T26" s="326"/>
      <c r="U26" s="326"/>
      <c r="V26" s="275">
        <v>33</v>
      </c>
      <c r="W26" s="275">
        <v>33</v>
      </c>
      <c r="X26" s="275">
        <v>33</v>
      </c>
      <c r="Y26" s="275">
        <v>33</v>
      </c>
      <c r="Z26" s="275">
        <v>32</v>
      </c>
      <c r="AA26" s="275">
        <v>33</v>
      </c>
      <c r="AB26" s="275">
        <v>33</v>
      </c>
      <c r="AC26" s="275">
        <v>32</v>
      </c>
      <c r="AD26" s="275">
        <v>33</v>
      </c>
      <c r="AE26" s="275">
        <v>33</v>
      </c>
      <c r="AF26" s="275">
        <v>33</v>
      </c>
      <c r="AG26" s="275">
        <v>33</v>
      </c>
      <c r="AI26" s="275">
        <v>34</v>
      </c>
      <c r="AJ26" s="275">
        <v>33</v>
      </c>
      <c r="AK26" s="275">
        <v>34</v>
      </c>
      <c r="AL26" s="1102">
        <v>33</v>
      </c>
      <c r="AM26" s="275">
        <v>33</v>
      </c>
      <c r="AN26" s="275">
        <v>33</v>
      </c>
      <c r="AO26" s="275">
        <v>33</v>
      </c>
    </row>
    <row r="27" spans="1:41" ht="16" x14ac:dyDescent="0.2">
      <c r="A27" s="684">
        <v>26</v>
      </c>
      <c r="B27" s="684" t="s">
        <v>520</v>
      </c>
      <c r="C27" s="677" t="s">
        <v>521</v>
      </c>
      <c r="D27" s="99">
        <v>1343434</v>
      </c>
      <c r="E27" s="275" t="s">
        <v>17</v>
      </c>
      <c r="F27" s="275" t="s">
        <v>48</v>
      </c>
      <c r="G27" s="275" t="s">
        <v>121</v>
      </c>
      <c r="H27" s="100">
        <v>43998</v>
      </c>
      <c r="I27" s="336">
        <f t="shared" ca="1" si="1"/>
        <v>1.704109589041096</v>
      </c>
      <c r="J27" s="336">
        <f t="shared" ca="1" si="4"/>
        <v>622</v>
      </c>
      <c r="K27" s="336">
        <f t="shared" ca="1" si="2"/>
        <v>20.733333333333334</v>
      </c>
      <c r="L27" s="13">
        <v>44588</v>
      </c>
      <c r="M27" s="13"/>
      <c r="N27" s="808" t="s">
        <v>490</v>
      </c>
      <c r="O27" s="675">
        <v>44522</v>
      </c>
      <c r="P27" s="336">
        <f t="shared" si="0"/>
        <v>17.466666666666665</v>
      </c>
      <c r="Q27" s="275">
        <v>152</v>
      </c>
      <c r="R27" s="326"/>
      <c r="S27" s="326"/>
      <c r="T27" s="326"/>
      <c r="U27" s="326"/>
      <c r="V27" s="275">
        <v>30</v>
      </c>
      <c r="W27" s="275">
        <v>30</v>
      </c>
      <c r="X27" s="275">
        <v>30</v>
      </c>
      <c r="Y27" s="275">
        <v>31</v>
      </c>
      <c r="Z27" s="275">
        <v>31</v>
      </c>
      <c r="AA27" s="275">
        <v>31</v>
      </c>
      <c r="AB27" s="275">
        <v>31</v>
      </c>
      <c r="AC27" s="275">
        <v>32</v>
      </c>
      <c r="AD27" s="275">
        <v>32</v>
      </c>
      <c r="AE27" s="275">
        <v>32</v>
      </c>
      <c r="AF27" s="275">
        <v>32</v>
      </c>
      <c r="AG27" s="275">
        <v>33</v>
      </c>
      <c r="AI27" s="275">
        <v>33</v>
      </c>
      <c r="AJ27" s="275">
        <v>32</v>
      </c>
      <c r="AK27" s="275">
        <v>33</v>
      </c>
      <c r="AL27" s="1102">
        <v>34</v>
      </c>
      <c r="AM27" s="275">
        <v>35</v>
      </c>
      <c r="AN27" s="275">
        <v>34</v>
      </c>
      <c r="AO27" s="275">
        <v>35</v>
      </c>
    </row>
    <row r="28" spans="1:41" ht="16" x14ac:dyDescent="0.2">
      <c r="A28" s="684">
        <v>27</v>
      </c>
      <c r="B28" s="684" t="s">
        <v>522</v>
      </c>
      <c r="C28" s="677" t="s">
        <v>521</v>
      </c>
      <c r="D28" s="99">
        <v>1343434</v>
      </c>
      <c r="E28" s="275" t="s">
        <v>17</v>
      </c>
      <c r="F28" s="275" t="s">
        <v>48</v>
      </c>
      <c r="G28" s="275" t="s">
        <v>111</v>
      </c>
      <c r="H28" s="100">
        <v>43998</v>
      </c>
      <c r="I28" s="336">
        <f t="shared" ca="1" si="1"/>
        <v>1.704109589041096</v>
      </c>
      <c r="J28" s="336">
        <f t="shared" ca="1" si="4"/>
        <v>622</v>
      </c>
      <c r="K28" s="336">
        <f t="shared" ca="1" si="2"/>
        <v>20.733333333333334</v>
      </c>
      <c r="L28" s="13">
        <v>44588</v>
      </c>
      <c r="M28" s="13"/>
      <c r="N28" s="808" t="s">
        <v>490</v>
      </c>
      <c r="O28" s="675">
        <v>44522</v>
      </c>
      <c r="P28" s="336">
        <f t="shared" si="0"/>
        <v>17.466666666666665</v>
      </c>
      <c r="Q28" s="275">
        <v>176</v>
      </c>
      <c r="R28" s="326"/>
      <c r="S28" s="326"/>
      <c r="T28" s="326"/>
      <c r="U28" s="326"/>
      <c r="V28" s="275">
        <v>28</v>
      </c>
      <c r="W28" s="275">
        <v>28</v>
      </c>
      <c r="X28" s="275">
        <v>28</v>
      </c>
      <c r="Y28" s="275">
        <v>29</v>
      </c>
      <c r="Z28" s="275">
        <v>28</v>
      </c>
      <c r="AA28" s="275">
        <v>28</v>
      </c>
      <c r="AB28" s="275">
        <v>28</v>
      </c>
      <c r="AC28" s="275">
        <v>29</v>
      </c>
      <c r="AD28" s="275">
        <v>29</v>
      </c>
      <c r="AE28" s="275">
        <v>28</v>
      </c>
      <c r="AF28" s="275">
        <v>28</v>
      </c>
      <c r="AG28" s="275">
        <v>29</v>
      </c>
      <c r="AI28" s="275">
        <v>28</v>
      </c>
      <c r="AJ28" s="275">
        <v>28</v>
      </c>
      <c r="AK28" s="275">
        <v>28</v>
      </c>
      <c r="AL28" s="1102">
        <v>29</v>
      </c>
      <c r="AM28" s="275">
        <v>29</v>
      </c>
      <c r="AN28" s="275">
        <v>29</v>
      </c>
      <c r="AO28" s="275">
        <v>29</v>
      </c>
    </row>
    <row r="29" spans="1:41" ht="16" x14ac:dyDescent="0.2">
      <c r="A29" s="684">
        <v>28</v>
      </c>
      <c r="B29" s="684" t="s">
        <v>523</v>
      </c>
      <c r="C29" s="677" t="s">
        <v>521</v>
      </c>
      <c r="D29" s="99">
        <v>1343434</v>
      </c>
      <c r="E29" s="275" t="s">
        <v>17</v>
      </c>
      <c r="F29" s="275" t="s">
        <v>48</v>
      </c>
      <c r="G29" s="275" t="s">
        <v>118</v>
      </c>
      <c r="H29" s="100">
        <v>43900</v>
      </c>
      <c r="I29" s="336">
        <f t="shared" ca="1" si="1"/>
        <v>1.9726027397260273</v>
      </c>
      <c r="J29" s="336">
        <f t="shared" ca="1" si="4"/>
        <v>720</v>
      </c>
      <c r="K29" s="336">
        <f t="shared" ca="1" si="2"/>
        <v>24</v>
      </c>
      <c r="L29" s="13">
        <v>44588</v>
      </c>
      <c r="M29" s="13"/>
      <c r="N29" s="808" t="s">
        <v>490</v>
      </c>
      <c r="O29" s="675">
        <v>44522</v>
      </c>
      <c r="P29" s="336">
        <f t="shared" si="0"/>
        <v>20.733333333333334</v>
      </c>
      <c r="Q29" s="275">
        <v>139</v>
      </c>
      <c r="R29" s="326"/>
      <c r="S29" s="326"/>
      <c r="T29" s="326"/>
      <c r="U29" s="326"/>
      <c r="V29" s="275">
        <v>29</v>
      </c>
      <c r="W29" s="275">
        <v>28</v>
      </c>
      <c r="X29" s="275">
        <v>27</v>
      </c>
      <c r="Y29" s="275">
        <v>28</v>
      </c>
      <c r="Z29" s="275">
        <v>28</v>
      </c>
      <c r="AA29" s="275">
        <v>28</v>
      </c>
      <c r="AB29" s="275">
        <v>28</v>
      </c>
      <c r="AC29" s="275">
        <v>28</v>
      </c>
      <c r="AD29" s="275">
        <v>27</v>
      </c>
      <c r="AE29" s="275">
        <v>27</v>
      </c>
      <c r="AF29" s="275">
        <v>26</v>
      </c>
      <c r="AG29" s="275">
        <v>26</v>
      </c>
      <c r="AI29" s="275">
        <v>28</v>
      </c>
      <c r="AJ29" s="275">
        <v>27</v>
      </c>
      <c r="AK29" s="275">
        <v>27</v>
      </c>
      <c r="AL29" s="1102">
        <v>26</v>
      </c>
      <c r="AM29" s="275">
        <v>27</v>
      </c>
      <c r="AN29" s="275">
        <v>26</v>
      </c>
      <c r="AO29" s="275">
        <v>26</v>
      </c>
    </row>
    <row r="30" spans="1:41" x14ac:dyDescent="0.2">
      <c r="B30" s="630" t="s">
        <v>2155</v>
      </c>
      <c r="O30" s="646" t="s">
        <v>2156</v>
      </c>
      <c r="AM30" s="1"/>
      <c r="AN30" s="1"/>
    </row>
    <row r="31" spans="1:41" x14ac:dyDescent="0.2">
      <c r="Q31" t="s">
        <v>2157</v>
      </c>
    </row>
    <row r="32" spans="1:41" ht="16" x14ac:dyDescent="0.2">
      <c r="A32" s="162" t="s">
        <v>53</v>
      </c>
      <c r="P32" s="6"/>
    </row>
    <row r="33" spans="1:1" ht="16" x14ac:dyDescent="0.2">
      <c r="A33" s="163" t="s">
        <v>24</v>
      </c>
    </row>
    <row r="34" spans="1:1" x14ac:dyDescent="0.2">
      <c r="A34" s="164" t="s">
        <v>40</v>
      </c>
    </row>
    <row r="35" spans="1:1" ht="16" x14ac:dyDescent="0.2">
      <c r="A35" s="165" t="s">
        <v>48</v>
      </c>
    </row>
    <row r="36" spans="1:1" ht="16" x14ac:dyDescent="0.2">
      <c r="A36" s="166" t="s">
        <v>54</v>
      </c>
    </row>
    <row r="37" spans="1:1" ht="16" x14ac:dyDescent="0.2">
      <c r="A37" s="188" t="s">
        <v>52</v>
      </c>
    </row>
    <row r="38" spans="1:1" x14ac:dyDescent="0.2">
      <c r="A38" s="187" t="s">
        <v>55</v>
      </c>
    </row>
    <row r="39" spans="1:1" ht="17" x14ac:dyDescent="0.2">
      <c r="A39" s="375" t="s">
        <v>56</v>
      </c>
    </row>
    <row r="40" spans="1:1" ht="17" x14ac:dyDescent="0.2">
      <c r="A40" s="394" t="s">
        <v>57</v>
      </c>
    </row>
  </sheetData>
  <pageMargins left="0.7" right="0.7" top="0.75" bottom="0.75" header="0.3" footer="0.3"/>
  <pageSetup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E145"/>
  <sheetViews>
    <sheetView workbookViewId="0">
      <selection activeCell="M94" sqref="M94"/>
    </sheetView>
  </sheetViews>
  <sheetFormatPr baseColWidth="10" defaultColWidth="9.1640625" defaultRowHeight="15" x14ac:dyDescent="0.2"/>
  <cols>
    <col min="1" max="1" width="24.83203125" style="1" customWidth="1"/>
    <col min="2" max="2" width="25.83203125" style="1" customWidth="1"/>
    <col min="3" max="3" width="15" style="1" customWidth="1"/>
    <col min="4" max="4" width="10" style="1" customWidth="1"/>
    <col min="5" max="5" width="14.33203125" style="1" customWidth="1"/>
    <col min="6" max="6" width="13.33203125" style="1" customWidth="1"/>
    <col min="7" max="7" width="12.6640625" style="1" customWidth="1"/>
    <col min="8" max="8" width="15.5" style="1" customWidth="1"/>
    <col min="9" max="9" width="12.5" style="1" customWidth="1"/>
    <col min="10" max="10" width="16.5" style="1" customWidth="1"/>
    <col min="11" max="11" width="20" style="1" customWidth="1"/>
    <col min="12" max="12" width="19" style="1" customWidth="1"/>
    <col min="13" max="13" width="19.6640625" style="1" customWidth="1"/>
    <col min="14" max="14" width="21.6640625" style="1" customWidth="1"/>
    <col min="15" max="15" width="13.5" style="1" customWidth="1"/>
    <col min="16" max="16" width="16" style="1" customWidth="1"/>
    <col min="17" max="17" width="14.5" style="1" customWidth="1"/>
    <col min="18" max="18" width="17.1640625" style="1" customWidth="1"/>
    <col min="19" max="19" width="21.1640625" style="1" customWidth="1"/>
    <col min="20" max="20" width="23.33203125" style="1" customWidth="1"/>
    <col min="21" max="21" width="17.5" customWidth="1"/>
    <col min="22" max="22" width="21.83203125" style="1" customWidth="1"/>
    <col min="23" max="23" width="19.5" style="1" customWidth="1"/>
    <col min="24" max="24" width="19.83203125" style="1" customWidth="1"/>
    <col min="25" max="25" width="9.1640625" style="1"/>
    <col min="26" max="26" width="11.5" style="1" customWidth="1"/>
    <col min="27" max="27" width="17.33203125" style="1" customWidth="1"/>
    <col min="28" max="33" width="9.1640625" style="1"/>
    <col min="34" max="34" width="25" style="1" customWidth="1"/>
    <col min="35" max="37" width="9.1640625" style="1"/>
    <col min="38" max="38" width="11.5" style="1" customWidth="1"/>
    <col min="39" max="39" width="9.1640625" style="1"/>
    <col min="40" max="40" width="11.5" style="1" customWidth="1"/>
    <col min="41" max="16384" width="9.1640625" style="1"/>
  </cols>
  <sheetData>
    <row r="1" spans="1:38" ht="26" x14ac:dyDescent="0.3">
      <c r="A1" s="1324" t="s">
        <v>2158</v>
      </c>
      <c r="B1" s="1325"/>
      <c r="C1" s="1326"/>
      <c r="U1" s="1"/>
    </row>
    <row r="2" spans="1:38" x14ac:dyDescent="0.2">
      <c r="A2" s="839" t="s">
        <v>2159</v>
      </c>
      <c r="B2" s="680" t="s">
        <v>2160</v>
      </c>
      <c r="C2" s="680" t="s">
        <v>1569</v>
      </c>
      <c r="D2" s="680" t="s">
        <v>63</v>
      </c>
      <c r="E2" s="680" t="s">
        <v>64</v>
      </c>
      <c r="F2" s="680" t="s">
        <v>65</v>
      </c>
      <c r="G2" s="680" t="s">
        <v>66</v>
      </c>
      <c r="H2" s="680" t="s">
        <v>67</v>
      </c>
      <c r="I2" s="680" t="s">
        <v>2081</v>
      </c>
      <c r="J2" s="680" t="s">
        <v>2082</v>
      </c>
      <c r="K2" s="680" t="s">
        <v>1575</v>
      </c>
      <c r="L2" s="1208" t="s">
        <v>2161</v>
      </c>
      <c r="M2" s="680" t="s">
        <v>2162</v>
      </c>
      <c r="N2" s="677" t="s">
        <v>2163</v>
      </c>
      <c r="O2" s="1223" t="s">
        <v>2164</v>
      </c>
      <c r="P2" s="680"/>
      <c r="Q2" s="680"/>
      <c r="R2" s="680"/>
      <c r="S2" s="680"/>
      <c r="U2" s="1"/>
    </row>
    <row r="3" spans="1:38" ht="17.25" customHeight="1" x14ac:dyDescent="0.2">
      <c r="A3" s="839"/>
      <c r="B3" s="682"/>
      <c r="C3" s="1128">
        <v>1362656</v>
      </c>
      <c r="D3" s="1128" t="s">
        <v>15</v>
      </c>
      <c r="E3" s="1128" t="s">
        <v>52</v>
      </c>
      <c r="F3" s="1125" t="s">
        <v>124</v>
      </c>
      <c r="G3" s="1129">
        <v>44261</v>
      </c>
      <c r="H3" s="525">
        <f t="shared" ref="H3:H11" ca="1" si="0">I3/365</f>
        <v>0.98356164383561639</v>
      </c>
      <c r="I3" s="525">
        <f t="shared" ref="I3:I11" ca="1" si="1">_xlfn.DAYS(TODAY(),G3)</f>
        <v>359</v>
      </c>
      <c r="J3" s="525">
        <f t="shared" ref="J3:J11" ca="1" si="2">I3/30</f>
        <v>11.966666666666667</v>
      </c>
      <c r="K3" s="1126" t="s">
        <v>14</v>
      </c>
      <c r="L3" s="1342"/>
      <c r="M3" s="731">
        <v>44537</v>
      </c>
      <c r="N3" s="1219">
        <f ca="1">_xlfn.DAYS(TODAY(),M3)</f>
        <v>83</v>
      </c>
      <c r="O3" s="1">
        <f ca="1">N3/30</f>
        <v>2.7666666666666666</v>
      </c>
      <c r="Q3" s="682"/>
      <c r="R3" s="682"/>
      <c r="S3" s="682"/>
      <c r="U3" s="1"/>
      <c r="AL3" s="1148"/>
    </row>
    <row r="4" spans="1:38" ht="16" x14ac:dyDescent="0.2">
      <c r="A4" s="839"/>
      <c r="B4" s="682"/>
      <c r="C4" s="1128">
        <v>1362656</v>
      </c>
      <c r="D4" s="1128" t="s">
        <v>15</v>
      </c>
      <c r="E4" s="1128" t="s">
        <v>52</v>
      </c>
      <c r="F4" s="1125" t="s">
        <v>121</v>
      </c>
      <c r="G4" s="1129">
        <v>44261</v>
      </c>
      <c r="H4" s="525">
        <f t="shared" ca="1" si="0"/>
        <v>0.98356164383561639</v>
      </c>
      <c r="I4" s="525">
        <f t="shared" ca="1" si="1"/>
        <v>359</v>
      </c>
      <c r="J4" s="525">
        <f t="shared" ca="1" si="2"/>
        <v>11.966666666666667</v>
      </c>
      <c r="K4" s="1127" t="s">
        <v>14</v>
      </c>
      <c r="L4" s="1342"/>
      <c r="M4" s="731">
        <v>44537</v>
      </c>
      <c r="N4" s="1219">
        <f ca="1">_xlfn.DAYS(TODAY(),M4)</f>
        <v>83</v>
      </c>
      <c r="O4" s="1">
        <f ca="1">N4/30</f>
        <v>2.7666666666666666</v>
      </c>
      <c r="P4" s="680"/>
      <c r="Q4" s="680"/>
      <c r="R4" s="680"/>
      <c r="S4" s="680"/>
      <c r="U4" s="1"/>
      <c r="AL4" s="1148"/>
    </row>
    <row r="5" spans="1:38" ht="14.25" customHeight="1" x14ac:dyDescent="0.2">
      <c r="A5" s="839"/>
      <c r="B5" s="682"/>
      <c r="C5" s="1128">
        <v>1378917</v>
      </c>
      <c r="D5" s="1128" t="s">
        <v>17</v>
      </c>
      <c r="E5" s="1128" t="s">
        <v>52</v>
      </c>
      <c r="F5" s="1125" t="s">
        <v>112</v>
      </c>
      <c r="G5" s="1129">
        <v>44261</v>
      </c>
      <c r="H5" s="525">
        <f t="shared" ca="1" si="0"/>
        <v>0.98356164383561639</v>
      </c>
      <c r="I5" s="525">
        <f t="shared" ca="1" si="1"/>
        <v>359</v>
      </c>
      <c r="J5" s="525">
        <f t="shared" ca="1" si="2"/>
        <v>11.966666666666667</v>
      </c>
      <c r="K5" s="1127" t="s">
        <v>14</v>
      </c>
      <c r="L5" s="1342"/>
      <c r="M5" s="682" t="s">
        <v>2165</v>
      </c>
      <c r="N5" s="1219">
        <f ca="1">_xlfn.DAYS(TODAY(),M5)</f>
        <v>48</v>
      </c>
      <c r="O5" s="1">
        <f ca="1">N5/30</f>
        <v>1.6</v>
      </c>
      <c r="P5" s="680"/>
      <c r="Q5" s="680"/>
      <c r="R5" s="680"/>
      <c r="U5" s="1"/>
    </row>
    <row r="6" spans="1:38" ht="16" x14ac:dyDescent="0.2">
      <c r="A6" s="839"/>
      <c r="B6" s="682"/>
      <c r="C6" s="1128">
        <v>1378917</v>
      </c>
      <c r="D6" s="1128" t="s">
        <v>17</v>
      </c>
      <c r="E6" s="1128" t="s">
        <v>52</v>
      </c>
      <c r="F6" s="1125" t="s">
        <v>112</v>
      </c>
      <c r="G6" s="1129">
        <v>44261</v>
      </c>
      <c r="H6" s="525">
        <f t="shared" ca="1" si="0"/>
        <v>0.98356164383561639</v>
      </c>
      <c r="I6" s="525">
        <f t="shared" ca="1" si="1"/>
        <v>359</v>
      </c>
      <c r="J6" s="525">
        <f t="shared" ca="1" si="2"/>
        <v>11.966666666666667</v>
      </c>
      <c r="K6" s="1127" t="s">
        <v>14</v>
      </c>
      <c r="L6" s="1342"/>
      <c r="M6" s="682" t="s">
        <v>2165</v>
      </c>
      <c r="N6" s="1219">
        <f t="shared" ref="N6:N8" ca="1" si="3">_xlfn.DAYS(TODAY(),M6)</f>
        <v>48</v>
      </c>
      <c r="O6" s="1">
        <f t="shared" ref="O6:O8" ca="1" si="4">N6/30</f>
        <v>1.6</v>
      </c>
      <c r="P6" s="680"/>
      <c r="Q6" s="680"/>
      <c r="R6" s="680"/>
      <c r="U6" s="1"/>
    </row>
    <row r="7" spans="1:38" ht="16" x14ac:dyDescent="0.2">
      <c r="A7" s="839"/>
      <c r="B7" s="682"/>
      <c r="C7" s="1128">
        <v>1378917</v>
      </c>
      <c r="D7" s="1128" t="s">
        <v>17</v>
      </c>
      <c r="E7" s="1128" t="s">
        <v>52</v>
      </c>
      <c r="F7" s="1125" t="s">
        <v>112</v>
      </c>
      <c r="G7" s="1129">
        <v>44261</v>
      </c>
      <c r="H7" s="525">
        <f t="shared" ca="1" si="0"/>
        <v>0.98356164383561639</v>
      </c>
      <c r="I7" s="525">
        <f t="shared" ca="1" si="1"/>
        <v>359</v>
      </c>
      <c r="J7" s="525">
        <f t="shared" ca="1" si="2"/>
        <v>11.966666666666667</v>
      </c>
      <c r="K7" s="1127" t="s">
        <v>14</v>
      </c>
      <c r="L7" s="1342"/>
      <c r="M7" s="682" t="s">
        <v>2165</v>
      </c>
      <c r="N7" s="1219">
        <f t="shared" ca="1" si="3"/>
        <v>48</v>
      </c>
      <c r="O7" s="1">
        <f t="shared" ca="1" si="4"/>
        <v>1.6</v>
      </c>
      <c r="P7" s="680"/>
      <c r="Q7" s="680"/>
      <c r="R7" s="680"/>
      <c r="U7" s="1"/>
    </row>
    <row r="8" spans="1:38" ht="16" x14ac:dyDescent="0.2">
      <c r="A8" s="839"/>
      <c r="B8" s="682"/>
      <c r="C8" s="1128">
        <v>1378917</v>
      </c>
      <c r="D8" s="1128" t="s">
        <v>17</v>
      </c>
      <c r="E8" s="1128" t="s">
        <v>52</v>
      </c>
      <c r="F8" s="1125"/>
      <c r="G8" s="1129"/>
      <c r="H8" s="525"/>
      <c r="I8" s="525"/>
      <c r="J8" s="525"/>
      <c r="K8" s="1127" t="s">
        <v>14</v>
      </c>
      <c r="L8" s="1342"/>
      <c r="M8" s="682" t="s">
        <v>2165</v>
      </c>
      <c r="N8" s="1219">
        <f t="shared" ca="1" si="3"/>
        <v>48</v>
      </c>
      <c r="O8" s="1">
        <f t="shared" ca="1" si="4"/>
        <v>1.6</v>
      </c>
      <c r="P8" s="680"/>
      <c r="Q8" s="680"/>
      <c r="R8" s="680"/>
      <c r="U8" s="1"/>
    </row>
    <row r="9" spans="1:38" s="168" customFormat="1" ht="16" x14ac:dyDescent="0.2">
      <c r="A9" s="920"/>
      <c r="L9" s="920"/>
      <c r="Q9" s="1184"/>
      <c r="R9" s="1184"/>
    </row>
    <row r="10" spans="1:38" ht="16" x14ac:dyDescent="0.2">
      <c r="A10" s="1343">
        <v>44631</v>
      </c>
      <c r="B10" s="680" t="s">
        <v>2166</v>
      </c>
      <c r="C10" s="1128">
        <v>1385310</v>
      </c>
      <c r="D10" s="1128" t="s">
        <v>15</v>
      </c>
      <c r="E10" s="1128" t="s">
        <v>52</v>
      </c>
      <c r="F10" s="1125" t="s">
        <v>112</v>
      </c>
      <c r="G10" s="1129">
        <v>44203</v>
      </c>
      <c r="H10" s="525">
        <f t="shared" ca="1" si="0"/>
        <v>1.1424657534246576</v>
      </c>
      <c r="I10" s="525">
        <f t="shared" ca="1" si="1"/>
        <v>417</v>
      </c>
      <c r="J10" s="525">
        <f t="shared" ca="1" si="2"/>
        <v>13.9</v>
      </c>
      <c r="K10" s="1130" t="s">
        <v>183</v>
      </c>
      <c r="L10" s="1347" t="s">
        <v>2167</v>
      </c>
      <c r="N10"/>
      <c r="P10" s="680"/>
      <c r="R10" s="682"/>
      <c r="U10" s="1"/>
    </row>
    <row r="11" spans="1:38" ht="16" x14ac:dyDescent="0.2">
      <c r="A11" s="1343">
        <v>44631</v>
      </c>
      <c r="B11" s="680" t="s">
        <v>2168</v>
      </c>
      <c r="C11" s="1128">
        <v>1378915</v>
      </c>
      <c r="D11" s="1128" t="s">
        <v>15</v>
      </c>
      <c r="E11" s="1128" t="s">
        <v>52</v>
      </c>
      <c r="F11" s="1125" t="s">
        <v>112</v>
      </c>
      <c r="G11" s="1129">
        <v>44203</v>
      </c>
      <c r="H11" s="525">
        <f t="shared" ca="1" si="0"/>
        <v>1.1424657534246576</v>
      </c>
      <c r="I11" s="525">
        <f t="shared" ca="1" si="1"/>
        <v>417</v>
      </c>
      <c r="J11" s="525">
        <f t="shared" ca="1" si="2"/>
        <v>13.9</v>
      </c>
      <c r="K11" s="1130" t="s">
        <v>183</v>
      </c>
      <c r="L11" s="1348" t="s">
        <v>1568</v>
      </c>
      <c r="N11" s="1071"/>
      <c r="O11" s="682"/>
      <c r="P11" s="680"/>
      <c r="R11" s="680"/>
      <c r="U11" s="1"/>
    </row>
    <row r="12" spans="1:38" ht="16" x14ac:dyDescent="0.2">
      <c r="A12" s="1343">
        <v>44631</v>
      </c>
      <c r="B12" s="680" t="s">
        <v>2169</v>
      </c>
      <c r="C12" s="92">
        <v>1459505</v>
      </c>
      <c r="D12" s="92" t="s">
        <v>17</v>
      </c>
      <c r="E12" s="92" t="s">
        <v>52</v>
      </c>
      <c r="F12" s="92"/>
      <c r="G12" s="93">
        <v>44203</v>
      </c>
      <c r="H12" s="94">
        <f ca="1">YEARFRAC(G12,TODAY())</f>
        <v>1.1416666666666666</v>
      </c>
      <c r="I12" s="92">
        <f ca="1">_xlfn.DAYS(TODAY(),G12)</f>
        <v>417</v>
      </c>
      <c r="J12" s="92">
        <f ca="1">I12/30</f>
        <v>13.9</v>
      </c>
      <c r="K12" s="1130" t="s">
        <v>183</v>
      </c>
      <c r="L12" s="1349" t="s">
        <v>1568</v>
      </c>
      <c r="N12" s="1071"/>
      <c r="O12" s="682"/>
      <c r="P12" s="680"/>
      <c r="R12" s="682"/>
      <c r="U12" s="1"/>
    </row>
    <row r="13" spans="1:38" ht="16" x14ac:dyDescent="0.2">
      <c r="A13" s="1343">
        <v>44631</v>
      </c>
      <c r="B13" s="680" t="s">
        <v>2170</v>
      </c>
      <c r="C13" s="92">
        <v>1459505</v>
      </c>
      <c r="D13" s="92" t="s">
        <v>17</v>
      </c>
      <c r="E13" s="92" t="s">
        <v>52</v>
      </c>
      <c r="F13" s="92"/>
      <c r="G13" s="93">
        <v>44203</v>
      </c>
      <c r="H13" s="94">
        <f ca="1">YEARFRAC(G13,TODAY())</f>
        <v>1.1416666666666666</v>
      </c>
      <c r="I13" s="92">
        <f ca="1">_xlfn.DAYS(TODAY(),G13)</f>
        <v>417</v>
      </c>
      <c r="J13" s="92">
        <f ca="1">I13/30</f>
        <v>13.9</v>
      </c>
      <c r="K13" s="1130" t="s">
        <v>183</v>
      </c>
      <c r="L13" s="1349" t="s">
        <v>2171</v>
      </c>
      <c r="N13" s="1071"/>
      <c r="O13" s="682"/>
      <c r="P13" s="680"/>
      <c r="R13" s="682"/>
      <c r="U13" s="1"/>
    </row>
    <row r="14" spans="1:38" ht="16" x14ac:dyDescent="0.2">
      <c r="A14" s="1344">
        <v>44623</v>
      </c>
      <c r="B14" s="1320" t="s">
        <v>2172</v>
      </c>
      <c r="C14" s="1306">
        <v>1378916</v>
      </c>
      <c r="D14" s="1306" t="s">
        <v>15</v>
      </c>
      <c r="E14" s="1307" t="s">
        <v>52</v>
      </c>
      <c r="F14" s="1307"/>
      <c r="G14" s="1308">
        <v>44165</v>
      </c>
      <c r="H14" s="1309">
        <f ca="1">YEARFRAC(G14,TODAY())</f>
        <v>1.2444444444444445</v>
      </c>
      <c r="I14" s="1306">
        <f ca="1">_xlfn.DAYS(TODAY(),G14)</f>
        <v>455</v>
      </c>
      <c r="J14" s="1306">
        <f ca="1">I14/30</f>
        <v>15.166666666666666</v>
      </c>
      <c r="K14" s="1310" t="s">
        <v>183</v>
      </c>
      <c r="L14" s="1349" t="s">
        <v>2171</v>
      </c>
      <c r="N14" s="1071"/>
      <c r="O14" s="682"/>
      <c r="P14" s="680"/>
      <c r="R14" s="680"/>
      <c r="U14" s="1"/>
    </row>
    <row r="15" spans="1:38" ht="16" x14ac:dyDescent="0.2">
      <c r="A15" s="839"/>
      <c r="B15" s="680"/>
      <c r="D15" s="1311" t="s">
        <v>112</v>
      </c>
      <c r="E15" s="682"/>
      <c r="F15" s="682"/>
      <c r="G15" s="682"/>
      <c r="H15" s="682"/>
      <c r="I15" s="682"/>
      <c r="J15" s="682"/>
      <c r="K15" s="682"/>
      <c r="L15" s="1209" t="s">
        <v>112</v>
      </c>
      <c r="N15" s="1071"/>
      <c r="O15" s="682"/>
      <c r="P15" s="680"/>
      <c r="Q15" s="680"/>
      <c r="R15" s="680"/>
      <c r="U15" s="1"/>
    </row>
    <row r="16" spans="1:38" ht="16" x14ac:dyDescent="0.2">
      <c r="A16" s="839"/>
      <c r="L16" s="839"/>
      <c r="N16"/>
      <c r="R16" s="682"/>
      <c r="U16" s="1"/>
    </row>
    <row r="17" spans="1:50" ht="16" x14ac:dyDescent="0.2">
      <c r="A17" s="839"/>
      <c r="B17" s="680"/>
      <c r="C17" s="276">
        <v>1459504</v>
      </c>
      <c r="D17" s="275" t="s">
        <v>15</v>
      </c>
      <c r="E17" s="1205" t="s">
        <v>48</v>
      </c>
      <c r="F17" s="275" t="s">
        <v>208</v>
      </c>
      <c r="G17" s="1206">
        <v>44182</v>
      </c>
      <c r="H17" s="1207">
        <f t="shared" ref="H17" ca="1" si="5">YEARFRAC(G17,TODAY())</f>
        <v>1.1972222222222222</v>
      </c>
      <c r="I17" s="276">
        <f t="shared" ref="I17" ca="1" si="6">_xlfn.DAYS(TODAY(),G17)</f>
        <v>438</v>
      </c>
      <c r="J17" s="276">
        <f t="shared" ref="J17" ca="1" si="7">I17/30</f>
        <v>14.6</v>
      </c>
      <c r="K17" s="1130" t="s">
        <v>183</v>
      </c>
      <c r="L17" s="1349" t="s">
        <v>2171</v>
      </c>
      <c r="M17" s="680" t="s">
        <v>2173</v>
      </c>
      <c r="N17" s="677"/>
      <c r="P17" s="680"/>
      <c r="Q17" s="680"/>
      <c r="R17" s="680"/>
      <c r="U17" s="1"/>
    </row>
    <row r="18" spans="1:50" ht="16" x14ac:dyDescent="0.2">
      <c r="A18" s="839"/>
      <c r="B18" s="680"/>
      <c r="C18" s="680"/>
      <c r="D18" s="680"/>
      <c r="E18" s="680"/>
      <c r="F18" s="680"/>
      <c r="G18" s="680"/>
      <c r="H18" s="680"/>
      <c r="I18" s="680"/>
      <c r="J18" s="680"/>
      <c r="K18" s="680"/>
      <c r="L18" s="1208"/>
      <c r="M18" s="682"/>
      <c r="N18" s="1071"/>
      <c r="O18" s="682"/>
      <c r="P18" s="680"/>
      <c r="Q18" s="680"/>
      <c r="R18" s="680"/>
      <c r="U18" s="1"/>
    </row>
    <row r="19" spans="1:50" ht="16" x14ac:dyDescent="0.2">
      <c r="A19" s="839"/>
      <c r="B19" s="1137"/>
      <c r="C19" s="1133">
        <v>1385318</v>
      </c>
      <c r="D19" s="1134" t="s">
        <v>15</v>
      </c>
      <c r="E19" s="1134" t="s">
        <v>48</v>
      </c>
      <c r="F19" s="1134" t="s">
        <v>124</v>
      </c>
      <c r="G19" s="1135">
        <v>44219</v>
      </c>
      <c r="H19" s="336">
        <f t="shared" ref="H19:H33" ca="1" si="8">I19/365</f>
        <v>1.0986301369863014</v>
      </c>
      <c r="I19" s="336">
        <f t="shared" ref="I19" ca="1" si="9">_xlfn.DAYS(TODAY(),G19)</f>
        <v>401</v>
      </c>
      <c r="J19" s="336">
        <f t="shared" ref="J19:J33" ca="1" si="10">I19/30</f>
        <v>13.366666666666667</v>
      </c>
      <c r="K19" s="1138" t="s">
        <v>14</v>
      </c>
      <c r="L19" s="1342"/>
      <c r="M19" s="731">
        <v>44511</v>
      </c>
      <c r="N19" s="1219">
        <f t="shared" ref="N19:N28" ca="1" si="11">_xlfn.DAYS(TODAY(),M19)</f>
        <v>109</v>
      </c>
      <c r="O19" s="1">
        <f ca="1">N19/30</f>
        <v>3.6333333333333333</v>
      </c>
      <c r="P19" s="680"/>
      <c r="Q19" s="680"/>
      <c r="R19" s="680"/>
      <c r="U19" s="1"/>
    </row>
    <row r="20" spans="1:50" ht="16" x14ac:dyDescent="0.2">
      <c r="A20" s="839"/>
      <c r="B20" s="680"/>
      <c r="C20" s="1133">
        <v>1385318</v>
      </c>
      <c r="D20" s="1134" t="s">
        <v>15</v>
      </c>
      <c r="E20" s="1134" t="s">
        <v>48</v>
      </c>
      <c r="F20" s="1134" t="s">
        <v>121</v>
      </c>
      <c r="G20" s="1135">
        <v>44219</v>
      </c>
      <c r="H20" s="336">
        <f t="shared" ca="1" si="8"/>
        <v>1.0986301369863014</v>
      </c>
      <c r="I20" s="336">
        <f t="shared" ref="I20:I28" ca="1" si="12">_xlfn.DAYS(TODAY(),G20)</f>
        <v>401</v>
      </c>
      <c r="J20" s="336">
        <f t="shared" ca="1" si="10"/>
        <v>13.366666666666667</v>
      </c>
      <c r="K20" s="1138" t="s">
        <v>14</v>
      </c>
      <c r="L20" s="1342"/>
      <c r="M20" s="731">
        <v>44511</v>
      </c>
      <c r="N20" s="1219">
        <f t="shared" ca="1" si="11"/>
        <v>109</v>
      </c>
      <c r="O20" s="1">
        <f t="shared" ref="O20:O27" ca="1" si="13">N20/30</f>
        <v>3.6333333333333333</v>
      </c>
      <c r="P20" s="680"/>
      <c r="Q20" s="680"/>
      <c r="R20" s="680"/>
      <c r="U20" s="1"/>
    </row>
    <row r="21" spans="1:50" ht="16" x14ac:dyDescent="0.2">
      <c r="A21" s="839"/>
      <c r="B21" s="680"/>
      <c r="C21" s="1133">
        <v>1385318</v>
      </c>
      <c r="D21" s="1134" t="s">
        <v>15</v>
      </c>
      <c r="E21" s="1134" t="s">
        <v>48</v>
      </c>
      <c r="F21" s="1134" t="s">
        <v>111</v>
      </c>
      <c r="G21" s="1135">
        <v>44219</v>
      </c>
      <c r="H21" s="336">
        <f t="shared" ca="1" si="8"/>
        <v>1.0986301369863014</v>
      </c>
      <c r="I21" s="336">
        <f t="shared" ca="1" si="12"/>
        <v>401</v>
      </c>
      <c r="J21" s="336">
        <f t="shared" ca="1" si="10"/>
        <v>13.366666666666667</v>
      </c>
      <c r="K21" s="1138" t="s">
        <v>14</v>
      </c>
      <c r="L21" s="1342"/>
      <c r="M21" s="731">
        <v>44511</v>
      </c>
      <c r="N21" s="1219">
        <f t="shared" ca="1" si="11"/>
        <v>109</v>
      </c>
      <c r="O21" s="1">
        <f t="shared" ca="1" si="13"/>
        <v>3.6333333333333333</v>
      </c>
      <c r="P21" s="680"/>
      <c r="Q21" s="680"/>
      <c r="R21" s="680"/>
      <c r="U21" s="1"/>
    </row>
    <row r="22" spans="1:50" ht="16" x14ac:dyDescent="0.2">
      <c r="A22" s="839"/>
      <c r="B22" s="1132" t="s">
        <v>112</v>
      </c>
      <c r="C22" s="1133">
        <v>1385318</v>
      </c>
      <c r="D22" s="1134" t="s">
        <v>15</v>
      </c>
      <c r="E22" s="1134" t="s">
        <v>48</v>
      </c>
      <c r="F22" s="1134" t="s">
        <v>118</v>
      </c>
      <c r="G22" s="1135">
        <v>44219</v>
      </c>
      <c r="H22" s="336">
        <f t="shared" ca="1" si="8"/>
        <v>1.0986301369863014</v>
      </c>
      <c r="I22" s="336">
        <f t="shared" ca="1" si="12"/>
        <v>401</v>
      </c>
      <c r="J22" s="336">
        <f t="shared" ca="1" si="10"/>
        <v>13.366666666666667</v>
      </c>
      <c r="K22" s="1138" t="s">
        <v>14</v>
      </c>
      <c r="L22" s="1342"/>
      <c r="M22" s="731">
        <v>44511</v>
      </c>
      <c r="N22" s="1219">
        <f t="shared" ca="1" si="11"/>
        <v>109</v>
      </c>
      <c r="O22" s="1">
        <f t="shared" ca="1" si="13"/>
        <v>3.6333333333333333</v>
      </c>
      <c r="P22" s="680"/>
      <c r="Q22" s="680"/>
      <c r="R22" s="680"/>
      <c r="U22" s="1"/>
    </row>
    <row r="23" spans="1:50" ht="16" x14ac:dyDescent="0.2">
      <c r="A23" s="839"/>
      <c r="B23" s="682"/>
      <c r="C23" s="1139">
        <v>1385318</v>
      </c>
      <c r="D23" s="1140" t="s">
        <v>15</v>
      </c>
      <c r="E23" s="1140" t="s">
        <v>48</v>
      </c>
      <c r="F23" s="1140" t="s">
        <v>115</v>
      </c>
      <c r="G23" s="1141">
        <v>44219</v>
      </c>
      <c r="H23" s="336">
        <f t="shared" ca="1" si="8"/>
        <v>1.0986301369863014</v>
      </c>
      <c r="I23" s="336">
        <f t="shared" ca="1" si="12"/>
        <v>401</v>
      </c>
      <c r="J23" s="336">
        <f t="shared" ca="1" si="10"/>
        <v>13.366666666666667</v>
      </c>
      <c r="K23" s="1142" t="s">
        <v>14</v>
      </c>
      <c r="L23" s="1342"/>
      <c r="M23" s="731">
        <v>44511</v>
      </c>
      <c r="N23" s="1219">
        <f t="shared" ca="1" si="11"/>
        <v>109</v>
      </c>
      <c r="O23" s="1">
        <f t="shared" ca="1" si="13"/>
        <v>3.6333333333333333</v>
      </c>
      <c r="P23" s="680"/>
      <c r="Q23" s="680"/>
      <c r="R23" s="680"/>
      <c r="U23" s="1"/>
    </row>
    <row r="24" spans="1:50" ht="16" x14ac:dyDescent="0.2">
      <c r="A24" s="839"/>
      <c r="B24" s="682"/>
      <c r="C24" s="1133">
        <v>1385315</v>
      </c>
      <c r="D24" s="1134" t="s">
        <v>17</v>
      </c>
      <c r="E24" s="1134" t="s">
        <v>48</v>
      </c>
      <c r="F24" s="1134" t="s">
        <v>124</v>
      </c>
      <c r="G24" s="1135">
        <v>44219</v>
      </c>
      <c r="H24" s="336">
        <f t="shared" ca="1" si="8"/>
        <v>1.0986301369863014</v>
      </c>
      <c r="I24" s="336">
        <f t="shared" ca="1" si="12"/>
        <v>401</v>
      </c>
      <c r="J24" s="336">
        <f t="shared" ca="1" si="10"/>
        <v>13.366666666666667</v>
      </c>
      <c r="K24" s="1138" t="s">
        <v>14</v>
      </c>
      <c r="L24" s="1342"/>
      <c r="M24" s="731">
        <v>44511</v>
      </c>
      <c r="N24" s="1219">
        <f t="shared" ca="1" si="11"/>
        <v>109</v>
      </c>
      <c r="O24" s="1">
        <f t="shared" ca="1" si="13"/>
        <v>3.6333333333333333</v>
      </c>
      <c r="P24" s="680"/>
      <c r="Q24" s="680"/>
      <c r="R24" s="680"/>
      <c r="U24" s="1"/>
    </row>
    <row r="25" spans="1:50" ht="16" x14ac:dyDescent="0.2">
      <c r="A25" s="839"/>
      <c r="B25" s="682"/>
      <c r="C25" s="1133">
        <v>1385315</v>
      </c>
      <c r="D25" s="1134" t="s">
        <v>17</v>
      </c>
      <c r="E25" s="1134" t="s">
        <v>48</v>
      </c>
      <c r="F25" s="1134" t="s">
        <v>121</v>
      </c>
      <c r="G25" s="1135">
        <v>44219</v>
      </c>
      <c r="H25" s="336">
        <f t="shared" ca="1" si="8"/>
        <v>1.0986301369863014</v>
      </c>
      <c r="I25" s="336">
        <f t="shared" ca="1" si="12"/>
        <v>401</v>
      </c>
      <c r="J25" s="336">
        <f t="shared" ca="1" si="10"/>
        <v>13.366666666666667</v>
      </c>
      <c r="K25" s="1138" t="s">
        <v>14</v>
      </c>
      <c r="L25" s="1342"/>
      <c r="M25" s="731">
        <v>44511</v>
      </c>
      <c r="N25" s="1219">
        <f t="shared" ca="1" si="11"/>
        <v>109</v>
      </c>
      <c r="O25" s="1">
        <f t="shared" ca="1" si="13"/>
        <v>3.6333333333333333</v>
      </c>
      <c r="P25" s="680"/>
      <c r="Q25" s="680"/>
      <c r="R25" s="680"/>
      <c r="U25" s="1"/>
      <c r="AU25" s="680"/>
      <c r="AV25" s="680"/>
      <c r="AW25" s="680"/>
      <c r="AX25" s="680"/>
    </row>
    <row r="26" spans="1:50" ht="16" x14ac:dyDescent="0.2">
      <c r="A26" s="839"/>
      <c r="B26" s="682"/>
      <c r="C26" s="1133">
        <v>1385315</v>
      </c>
      <c r="D26" s="1134" t="s">
        <v>17</v>
      </c>
      <c r="E26" s="1134" t="s">
        <v>48</v>
      </c>
      <c r="F26" s="1134" t="s">
        <v>111</v>
      </c>
      <c r="G26" s="1135">
        <v>44219</v>
      </c>
      <c r="H26" s="336">
        <f t="shared" ca="1" si="8"/>
        <v>1.0986301369863014</v>
      </c>
      <c r="I26" s="336">
        <f t="shared" ca="1" si="12"/>
        <v>401</v>
      </c>
      <c r="J26" s="336">
        <f t="shared" ca="1" si="10"/>
        <v>13.366666666666667</v>
      </c>
      <c r="K26" s="1138" t="s">
        <v>14</v>
      </c>
      <c r="L26" s="1342"/>
      <c r="M26" s="731">
        <v>44511</v>
      </c>
      <c r="N26" s="1219">
        <f t="shared" ca="1" si="11"/>
        <v>109</v>
      </c>
      <c r="O26" s="1">
        <f t="shared" ca="1" si="13"/>
        <v>3.6333333333333333</v>
      </c>
      <c r="P26" s="680"/>
      <c r="Q26" s="680"/>
      <c r="R26" s="680"/>
      <c r="U26" s="1"/>
      <c r="AR26" s="632"/>
      <c r="AT26" s="632"/>
      <c r="AU26" s="680"/>
      <c r="AV26" s="680"/>
      <c r="AW26" s="680"/>
      <c r="AX26" s="680"/>
    </row>
    <row r="27" spans="1:50" ht="16" x14ac:dyDescent="0.2">
      <c r="A27" s="839"/>
      <c r="B27" s="682"/>
      <c r="C27" s="1133">
        <v>1385315</v>
      </c>
      <c r="D27" s="1134" t="s">
        <v>17</v>
      </c>
      <c r="E27" s="1134" t="s">
        <v>48</v>
      </c>
      <c r="F27" s="1134" t="s">
        <v>118</v>
      </c>
      <c r="G27" s="1135">
        <v>44219</v>
      </c>
      <c r="H27" s="336">
        <f t="shared" ca="1" si="8"/>
        <v>1.0986301369863014</v>
      </c>
      <c r="I27" s="336">
        <f t="shared" ca="1" si="12"/>
        <v>401</v>
      </c>
      <c r="J27" s="336">
        <f t="shared" ca="1" si="10"/>
        <v>13.366666666666667</v>
      </c>
      <c r="K27" s="1138" t="s">
        <v>14</v>
      </c>
      <c r="L27" s="1342"/>
      <c r="M27" s="731">
        <v>44511</v>
      </c>
      <c r="N27" s="1219">
        <f t="shared" ca="1" si="11"/>
        <v>109</v>
      </c>
      <c r="O27" s="1">
        <f t="shared" ca="1" si="13"/>
        <v>3.6333333333333333</v>
      </c>
      <c r="P27" s="680"/>
      <c r="Q27" s="680"/>
      <c r="R27" s="680"/>
      <c r="U27" s="1"/>
      <c r="AU27" s="680"/>
      <c r="AV27" s="680"/>
      <c r="AW27" s="680"/>
      <c r="AX27" s="680"/>
    </row>
    <row r="28" spans="1:50" ht="16" x14ac:dyDescent="0.2">
      <c r="A28" s="839"/>
      <c r="B28" s="682"/>
      <c r="C28" s="1133">
        <v>1385315</v>
      </c>
      <c r="D28" s="1134" t="s">
        <v>17</v>
      </c>
      <c r="E28" s="1134" t="s">
        <v>48</v>
      </c>
      <c r="F28" s="1134" t="s">
        <v>115</v>
      </c>
      <c r="G28" s="1135">
        <v>44219</v>
      </c>
      <c r="H28" s="336">
        <f t="shared" ca="1" si="8"/>
        <v>1.0986301369863014</v>
      </c>
      <c r="I28" s="336">
        <f t="shared" ca="1" si="12"/>
        <v>401</v>
      </c>
      <c r="J28" s="336">
        <f t="shared" ca="1" si="10"/>
        <v>13.366666666666667</v>
      </c>
      <c r="K28" s="1138" t="s">
        <v>14</v>
      </c>
      <c r="L28" s="1342"/>
      <c r="M28" s="731">
        <v>44511</v>
      </c>
      <c r="N28" s="1219">
        <f t="shared" ca="1" si="11"/>
        <v>109</v>
      </c>
      <c r="O28" s="1">
        <f ca="1">N28/30</f>
        <v>3.6333333333333333</v>
      </c>
      <c r="P28" s="680"/>
      <c r="Q28" s="680"/>
      <c r="R28" s="680"/>
      <c r="U28" s="1"/>
      <c r="AX28" s="680"/>
    </row>
    <row r="29" spans="1:50" ht="15.75" customHeight="1" x14ac:dyDescent="0.2">
      <c r="A29" s="839"/>
      <c r="B29" s="682"/>
      <c r="C29" s="680"/>
      <c r="D29" s="680"/>
      <c r="E29" s="680"/>
      <c r="F29" s="680"/>
      <c r="G29" s="680"/>
      <c r="H29" s="680"/>
      <c r="I29" s="680"/>
      <c r="J29" s="680"/>
      <c r="K29" s="680"/>
      <c r="L29" s="1208"/>
      <c r="M29" s="680"/>
      <c r="N29" s="677"/>
      <c r="O29" s="680"/>
      <c r="P29" s="680"/>
      <c r="Q29" s="680"/>
      <c r="R29" s="682"/>
      <c r="U29" s="1"/>
      <c r="AX29" s="680"/>
    </row>
    <row r="30" spans="1:50" ht="15.75" customHeight="1" x14ac:dyDescent="0.2">
      <c r="A30" s="839"/>
      <c r="B30" s="682"/>
      <c r="C30" s="680"/>
      <c r="D30" s="680"/>
      <c r="E30" s="680"/>
      <c r="F30" s="680"/>
      <c r="G30" s="680"/>
      <c r="H30" s="680"/>
      <c r="I30" s="680"/>
      <c r="J30" s="680"/>
      <c r="K30" s="680"/>
      <c r="L30" s="1208"/>
      <c r="M30" s="680"/>
      <c r="N30" s="677"/>
      <c r="O30" s="680"/>
      <c r="P30" s="680"/>
      <c r="Q30" s="680"/>
      <c r="R30" s="682"/>
      <c r="U30" s="1"/>
      <c r="AX30" s="680"/>
    </row>
    <row r="31" spans="1:50" ht="15.75" customHeight="1" x14ac:dyDescent="0.2">
      <c r="A31" s="1345"/>
      <c r="L31" s="1209"/>
      <c r="M31" s="682"/>
      <c r="N31" s="1071"/>
      <c r="O31" s="682"/>
      <c r="P31" s="680"/>
      <c r="R31" s="682"/>
      <c r="U31" s="1"/>
      <c r="AX31" s="680"/>
    </row>
    <row r="32" spans="1:50" ht="15.75" customHeight="1" x14ac:dyDescent="0.2">
      <c r="A32" s="1345">
        <v>44623</v>
      </c>
      <c r="B32" s="1137" t="s">
        <v>537</v>
      </c>
      <c r="C32" s="1298">
        <v>1378925</v>
      </c>
      <c r="D32" s="1143" t="s">
        <v>15</v>
      </c>
      <c r="E32" s="1143" t="s">
        <v>24</v>
      </c>
      <c r="F32" s="1143" t="s">
        <v>121</v>
      </c>
      <c r="G32" s="1299">
        <v>44165</v>
      </c>
      <c r="H32" s="333">
        <f t="shared" ca="1" si="8"/>
        <v>1.2465753424657535</v>
      </c>
      <c r="I32" s="333">
        <f t="shared" ref="I32:I33" ca="1" si="14">_xlfn.DAYS(TODAY(),G32)</f>
        <v>455</v>
      </c>
      <c r="J32" s="333">
        <f t="shared" ca="1" si="10"/>
        <v>15.166666666666666</v>
      </c>
      <c r="K32" s="1131" t="s">
        <v>183</v>
      </c>
      <c r="L32" s="1209"/>
      <c r="M32" s="682"/>
      <c r="N32" s="1071"/>
      <c r="O32" s="682"/>
      <c r="P32" s="680"/>
      <c r="R32" s="682"/>
      <c r="U32" s="1"/>
      <c r="AX32" s="680"/>
    </row>
    <row r="33" spans="1:50" ht="15.75" customHeight="1" x14ac:dyDescent="0.2">
      <c r="A33" s="1345">
        <v>44623</v>
      </c>
      <c r="B33" s="1300" t="s">
        <v>538</v>
      </c>
      <c r="C33" s="1301">
        <v>1378925</v>
      </c>
      <c r="D33" s="1302" t="s">
        <v>15</v>
      </c>
      <c r="E33" s="1302" t="s">
        <v>24</v>
      </c>
      <c r="F33" s="1302" t="s">
        <v>111</v>
      </c>
      <c r="G33" s="1303">
        <v>44165</v>
      </c>
      <c r="H33" s="333">
        <f t="shared" ca="1" si="8"/>
        <v>1.2465753424657535</v>
      </c>
      <c r="I33" s="333">
        <f t="shared" ca="1" si="14"/>
        <v>455</v>
      </c>
      <c r="J33" s="1304">
        <f t="shared" ca="1" si="10"/>
        <v>15.166666666666666</v>
      </c>
      <c r="K33" s="1305" t="s">
        <v>183</v>
      </c>
      <c r="L33" s="1209"/>
      <c r="M33" s="682"/>
      <c r="N33" s="1071"/>
      <c r="O33" s="682"/>
      <c r="P33" s="680"/>
      <c r="R33" s="682"/>
      <c r="U33" s="1"/>
      <c r="AX33" s="680"/>
    </row>
    <row r="34" spans="1:50" ht="15.75" customHeight="1" x14ac:dyDescent="0.2">
      <c r="A34" s="839"/>
      <c r="B34" s="1137"/>
      <c r="C34" s="257">
        <v>1385313</v>
      </c>
      <c r="D34" s="198" t="s">
        <v>17</v>
      </c>
      <c r="E34" s="1143" t="s">
        <v>24</v>
      </c>
      <c r="F34" s="16" t="s">
        <v>124</v>
      </c>
      <c r="G34" s="1242">
        <v>44371</v>
      </c>
      <c r="H34" s="1243">
        <f t="shared" ref="H34:H43" ca="1" si="15">YEARFRAC(G34,TODAY())</f>
        <v>0.67777777777777781</v>
      </c>
      <c r="I34" s="1241">
        <f t="shared" ref="I34:I43" ca="1" si="16">_xlfn.DAYS(TODAY(),G34)</f>
        <v>249</v>
      </c>
      <c r="J34" s="1241">
        <f t="shared" ref="J34:J43" ca="1" si="17">I34/30</f>
        <v>8.3000000000000007</v>
      </c>
      <c r="K34" s="1138" t="s">
        <v>14</v>
      </c>
      <c r="L34" s="1342"/>
      <c r="M34" s="1240" t="s">
        <v>2174</v>
      </c>
      <c r="N34" s="1071"/>
      <c r="O34" s="682"/>
      <c r="P34" s="680"/>
      <c r="Q34" s="680"/>
      <c r="R34" s="682"/>
      <c r="U34" s="1"/>
      <c r="AX34" s="680"/>
    </row>
    <row r="35" spans="1:50" ht="15.75" customHeight="1" x14ac:dyDescent="0.2">
      <c r="A35" s="839"/>
      <c r="B35" s="1137"/>
      <c r="C35" s="257">
        <v>1385313</v>
      </c>
      <c r="D35" s="198" t="s">
        <v>17</v>
      </c>
      <c r="E35" s="1143" t="s">
        <v>24</v>
      </c>
      <c r="F35" s="16" t="s">
        <v>2175</v>
      </c>
      <c r="G35" s="1242">
        <v>44371</v>
      </c>
      <c r="H35" s="1243">
        <f t="shared" ca="1" si="15"/>
        <v>0.67777777777777781</v>
      </c>
      <c r="I35" s="1241">
        <f t="shared" ca="1" si="16"/>
        <v>249</v>
      </c>
      <c r="J35" s="1241">
        <f t="shared" ca="1" si="17"/>
        <v>8.3000000000000007</v>
      </c>
      <c r="K35" s="1138" t="s">
        <v>14</v>
      </c>
      <c r="L35" s="1342"/>
      <c r="M35" s="1240" t="s">
        <v>2174</v>
      </c>
      <c r="N35" s="1071"/>
      <c r="O35" s="682"/>
      <c r="P35" s="680"/>
      <c r="Q35" s="680"/>
      <c r="R35" s="682"/>
      <c r="U35" s="1"/>
      <c r="AX35" s="680"/>
    </row>
    <row r="36" spans="1:50" ht="15.75" customHeight="1" x14ac:dyDescent="0.2">
      <c r="A36" s="839"/>
      <c r="B36" s="1137"/>
      <c r="C36" s="257">
        <v>1385313</v>
      </c>
      <c r="D36" s="198" t="s">
        <v>17</v>
      </c>
      <c r="E36" s="1143" t="s">
        <v>24</v>
      </c>
      <c r="F36" s="16" t="s">
        <v>111</v>
      </c>
      <c r="G36" s="1242">
        <v>44371</v>
      </c>
      <c r="H36" s="1243">
        <f t="shared" ca="1" si="15"/>
        <v>0.67777777777777781</v>
      </c>
      <c r="I36" s="1241">
        <f t="shared" ca="1" si="16"/>
        <v>249</v>
      </c>
      <c r="J36" s="1241">
        <f t="shared" ca="1" si="17"/>
        <v>8.3000000000000007</v>
      </c>
      <c r="K36" s="1138" t="s">
        <v>14</v>
      </c>
      <c r="L36" s="1342"/>
      <c r="M36" s="1240" t="s">
        <v>2174</v>
      </c>
      <c r="N36" s="1071"/>
      <c r="O36" s="682"/>
      <c r="P36" s="680"/>
      <c r="Q36" s="680"/>
      <c r="R36" s="682"/>
      <c r="U36" s="1"/>
      <c r="AX36" s="680"/>
    </row>
    <row r="37" spans="1:50" ht="15.75" customHeight="1" x14ac:dyDescent="0.2">
      <c r="A37" s="839"/>
      <c r="B37" s="1137"/>
      <c r="C37" s="257">
        <v>1385313</v>
      </c>
      <c r="D37" s="198" t="s">
        <v>17</v>
      </c>
      <c r="E37" s="1143" t="s">
        <v>24</v>
      </c>
      <c r="F37" s="16" t="s">
        <v>2176</v>
      </c>
      <c r="G37" s="1242">
        <v>44371</v>
      </c>
      <c r="H37" s="1243">
        <f t="shared" ca="1" si="15"/>
        <v>0.67777777777777781</v>
      </c>
      <c r="I37" s="1241">
        <f t="shared" ca="1" si="16"/>
        <v>249</v>
      </c>
      <c r="J37" s="1241">
        <f t="shared" ca="1" si="17"/>
        <v>8.3000000000000007</v>
      </c>
      <c r="K37" s="1138" t="s">
        <v>14</v>
      </c>
      <c r="L37" s="1342"/>
      <c r="M37" s="1240" t="s">
        <v>2174</v>
      </c>
      <c r="N37" s="1071"/>
      <c r="O37" s="682"/>
      <c r="P37" s="680"/>
      <c r="Q37" s="680"/>
      <c r="R37" s="682"/>
      <c r="U37" s="1"/>
      <c r="AX37" s="680"/>
    </row>
    <row r="38" spans="1:50" ht="14.25" customHeight="1" x14ac:dyDescent="0.2">
      <c r="A38" s="839"/>
      <c r="B38" s="1137"/>
      <c r="C38" s="1245">
        <v>1385313</v>
      </c>
      <c r="D38" s="1246" t="s">
        <v>17</v>
      </c>
      <c r="E38" s="1244" t="s">
        <v>24</v>
      </c>
      <c r="F38" s="1247" t="s">
        <v>2177</v>
      </c>
      <c r="G38" s="1248">
        <v>44389</v>
      </c>
      <c r="H38" s="1249">
        <f t="shared" ca="1" si="15"/>
        <v>0.62777777777777777</v>
      </c>
      <c r="I38" s="1250">
        <f t="shared" ca="1" si="16"/>
        <v>231</v>
      </c>
      <c r="J38" s="1250">
        <f t="shared" ca="1" si="17"/>
        <v>7.7</v>
      </c>
      <c r="K38" s="1142" t="s">
        <v>14</v>
      </c>
      <c r="L38" s="1342"/>
      <c r="M38" s="1240" t="s">
        <v>2174</v>
      </c>
      <c r="N38" s="1071"/>
      <c r="O38" s="682"/>
      <c r="P38" s="680"/>
      <c r="Q38" s="680"/>
      <c r="R38" s="682"/>
      <c r="U38" s="1"/>
      <c r="AX38" s="680"/>
    </row>
    <row r="39" spans="1:50" ht="16" x14ac:dyDescent="0.2">
      <c r="A39" s="839"/>
      <c r="B39" s="1137"/>
      <c r="C39" s="257">
        <v>1416093</v>
      </c>
      <c r="D39" s="1143" t="s">
        <v>15</v>
      </c>
      <c r="E39" s="1143" t="s">
        <v>24</v>
      </c>
      <c r="F39" s="16" t="s">
        <v>124</v>
      </c>
      <c r="G39" s="1242">
        <v>44351</v>
      </c>
      <c r="H39" s="1243">
        <f t="shared" ca="1" si="15"/>
        <v>0.73333333333333328</v>
      </c>
      <c r="I39" s="1241">
        <f t="shared" ca="1" si="16"/>
        <v>269</v>
      </c>
      <c r="J39" s="1241">
        <f t="shared" ca="1" si="17"/>
        <v>8.9666666666666668</v>
      </c>
      <c r="K39" s="1138" t="s">
        <v>14</v>
      </c>
      <c r="L39" s="1342"/>
      <c r="M39" s="1240" t="s">
        <v>2174</v>
      </c>
      <c r="N39" s="1071"/>
      <c r="O39" s="682"/>
      <c r="P39" s="680"/>
      <c r="Q39" s="680"/>
      <c r="R39" s="682"/>
      <c r="U39" s="1"/>
      <c r="AX39" s="680"/>
    </row>
    <row r="40" spans="1:50" ht="16" x14ac:dyDescent="0.2">
      <c r="A40" s="839"/>
      <c r="B40" s="1137"/>
      <c r="C40" s="257">
        <v>1416093</v>
      </c>
      <c r="D40" s="1143" t="s">
        <v>15</v>
      </c>
      <c r="E40" s="1143" t="s">
        <v>24</v>
      </c>
      <c r="F40" s="16" t="s">
        <v>121</v>
      </c>
      <c r="G40" s="1242">
        <v>44351</v>
      </c>
      <c r="H40" s="1243">
        <f t="shared" ca="1" si="15"/>
        <v>0.73333333333333328</v>
      </c>
      <c r="I40" s="1241">
        <f t="shared" ca="1" si="16"/>
        <v>269</v>
      </c>
      <c r="J40" s="1241">
        <f t="shared" ca="1" si="17"/>
        <v>8.9666666666666668</v>
      </c>
      <c r="K40" s="1138" t="s">
        <v>14</v>
      </c>
      <c r="L40" s="1342"/>
      <c r="M40" s="1240" t="s">
        <v>2174</v>
      </c>
      <c r="N40" s="1071"/>
      <c r="O40" s="682"/>
      <c r="P40" s="680"/>
      <c r="Q40" s="682"/>
      <c r="R40" s="682"/>
      <c r="U40" s="1"/>
      <c r="AX40" s="680"/>
    </row>
    <row r="41" spans="1:50" ht="16" x14ac:dyDescent="0.2">
      <c r="A41" s="839"/>
      <c r="B41" s="1137"/>
      <c r="C41" s="257">
        <v>1416093</v>
      </c>
      <c r="D41" s="1143" t="s">
        <v>15</v>
      </c>
      <c r="E41" s="1143" t="s">
        <v>24</v>
      </c>
      <c r="F41" s="16" t="s">
        <v>111</v>
      </c>
      <c r="G41" s="1242">
        <v>44351</v>
      </c>
      <c r="H41" s="1243">
        <f t="shared" ca="1" si="15"/>
        <v>0.73333333333333328</v>
      </c>
      <c r="I41" s="1241">
        <f t="shared" ca="1" si="16"/>
        <v>269</v>
      </c>
      <c r="J41" s="1241">
        <f t="shared" ca="1" si="17"/>
        <v>8.9666666666666668</v>
      </c>
      <c r="K41" s="1138" t="s">
        <v>14</v>
      </c>
      <c r="L41" s="1342"/>
      <c r="M41" s="1240" t="s">
        <v>2174</v>
      </c>
      <c r="N41" s="1071"/>
      <c r="O41" s="682"/>
      <c r="P41" s="680"/>
      <c r="Q41" s="682"/>
      <c r="R41" s="682"/>
      <c r="U41" s="1"/>
      <c r="AX41" s="680"/>
    </row>
    <row r="42" spans="1:50" ht="16" x14ac:dyDescent="0.2">
      <c r="A42" s="839"/>
      <c r="B42" s="1137"/>
      <c r="C42" s="257">
        <v>1416093</v>
      </c>
      <c r="D42" s="1143" t="s">
        <v>15</v>
      </c>
      <c r="E42" s="1143" t="s">
        <v>24</v>
      </c>
      <c r="F42" s="16" t="s">
        <v>118</v>
      </c>
      <c r="G42" s="1242">
        <v>44351</v>
      </c>
      <c r="H42" s="1243">
        <f t="shared" ca="1" si="15"/>
        <v>0.73333333333333328</v>
      </c>
      <c r="I42" s="1241">
        <f t="shared" ca="1" si="16"/>
        <v>269</v>
      </c>
      <c r="J42" s="1241">
        <f t="shared" ca="1" si="17"/>
        <v>8.9666666666666668</v>
      </c>
      <c r="K42" s="1138" t="s">
        <v>14</v>
      </c>
      <c r="L42" s="1342"/>
      <c r="M42" s="1240" t="s">
        <v>2174</v>
      </c>
      <c r="N42" s="1071"/>
      <c r="O42" s="682"/>
      <c r="P42" s="680"/>
      <c r="Q42" s="682"/>
      <c r="R42" s="682"/>
      <c r="U42" s="1"/>
      <c r="AX42" s="680"/>
    </row>
    <row r="43" spans="1:50" ht="16" x14ac:dyDescent="0.2">
      <c r="A43" s="839"/>
      <c r="B43" s="680"/>
      <c r="C43" s="257">
        <v>1416093</v>
      </c>
      <c r="D43" s="1143" t="s">
        <v>15</v>
      </c>
      <c r="E43" s="1143" t="s">
        <v>24</v>
      </c>
      <c r="F43" s="16" t="s">
        <v>115</v>
      </c>
      <c r="G43" s="1242">
        <v>44351</v>
      </c>
      <c r="H43" s="1243">
        <f t="shared" ca="1" si="15"/>
        <v>0.73333333333333328</v>
      </c>
      <c r="I43" s="1241">
        <f t="shared" ca="1" si="16"/>
        <v>269</v>
      </c>
      <c r="J43" s="1241">
        <f t="shared" ca="1" si="17"/>
        <v>8.9666666666666668</v>
      </c>
      <c r="K43" s="1138" t="s">
        <v>14</v>
      </c>
      <c r="L43" s="1342"/>
      <c r="M43" s="1240" t="s">
        <v>2174</v>
      </c>
      <c r="N43" s="1071"/>
      <c r="O43" s="682"/>
      <c r="P43" s="682"/>
      <c r="Q43" s="682"/>
      <c r="R43" s="682"/>
      <c r="U43" s="1"/>
      <c r="AX43" s="680"/>
    </row>
    <row r="44" spans="1:50" ht="16" x14ac:dyDescent="0.2">
      <c r="A44" s="839"/>
      <c r="B44" s="680"/>
      <c r="C44" s="87"/>
      <c r="D44" s="680"/>
      <c r="E44" s="680"/>
      <c r="F44" s="533"/>
      <c r="G44" s="1167"/>
      <c r="H44" s="1256"/>
      <c r="I44" s="1166"/>
      <c r="J44" s="1166"/>
      <c r="K44" s="1257"/>
      <c r="L44" s="1342"/>
      <c r="M44" s="1240"/>
      <c r="N44" s="1071"/>
      <c r="O44" s="682"/>
      <c r="P44" s="682"/>
      <c r="Q44" s="682"/>
      <c r="R44" s="682"/>
      <c r="U44" s="1"/>
      <c r="AX44" s="680"/>
    </row>
    <row r="45" spans="1:50" ht="16" x14ac:dyDescent="0.2">
      <c r="A45" s="839"/>
      <c r="L45" s="839"/>
      <c r="N45" s="682"/>
      <c r="O45" s="682"/>
      <c r="P45" s="682"/>
      <c r="Q45" s="680"/>
      <c r="R45" s="682"/>
      <c r="U45" s="1"/>
      <c r="AX45" s="680"/>
    </row>
    <row r="46" spans="1:50" ht="16" x14ac:dyDescent="0.2">
      <c r="A46" s="1346">
        <v>44630</v>
      </c>
      <c r="B46" s="1319" t="s">
        <v>2178</v>
      </c>
      <c r="C46" s="1146">
        <v>1378927</v>
      </c>
      <c r="D46" s="1144" t="s">
        <v>15</v>
      </c>
      <c r="E46" s="1144" t="s">
        <v>40</v>
      </c>
      <c r="F46" s="1144" t="s">
        <v>124</v>
      </c>
      <c r="G46" s="1145">
        <v>44169</v>
      </c>
      <c r="H46" s="105">
        <f ca="1">I46/365</f>
        <v>1.2356164383561643</v>
      </c>
      <c r="I46" s="105">
        <f ca="1">_xlfn.DAYS(TODAY(),G46)</f>
        <v>451</v>
      </c>
      <c r="J46" s="105">
        <f ca="1">I46/30</f>
        <v>15.033333333333333</v>
      </c>
      <c r="K46" s="1136" t="s">
        <v>2179</v>
      </c>
      <c r="L46" s="1209" t="s">
        <v>2180</v>
      </c>
      <c r="M46" s="1147"/>
      <c r="N46" s="1221"/>
      <c r="O46" s="1147"/>
      <c r="P46" s="682"/>
      <c r="R46" s="682"/>
      <c r="U46" s="1"/>
      <c r="AX46" s="680"/>
    </row>
    <row r="47" spans="1:50" ht="16" x14ac:dyDescent="0.2">
      <c r="A47" s="1346">
        <v>44630</v>
      </c>
      <c r="B47" s="1319" t="s">
        <v>2181</v>
      </c>
      <c r="C47" s="1251">
        <v>1378927</v>
      </c>
      <c r="D47" s="1252" t="s">
        <v>15</v>
      </c>
      <c r="E47" s="1252" t="s">
        <v>40</v>
      </c>
      <c r="F47" s="1252" t="s">
        <v>118</v>
      </c>
      <c r="G47" s="1253">
        <v>44169</v>
      </c>
      <c r="H47" s="1009">
        <f ca="1">I47/365</f>
        <v>1.2356164383561643</v>
      </c>
      <c r="I47" s="1009">
        <f ca="1">_xlfn.DAYS(TODAY(),G47)</f>
        <v>451</v>
      </c>
      <c r="J47" s="1009">
        <f ca="1">I47/30</f>
        <v>15.033333333333333</v>
      </c>
      <c r="K47" s="1254" t="s">
        <v>2179</v>
      </c>
      <c r="L47" s="1209" t="s">
        <v>2180</v>
      </c>
      <c r="M47" s="1147"/>
      <c r="N47" s="1221"/>
      <c r="O47" s="1147"/>
      <c r="P47" s="682"/>
      <c r="R47" s="682"/>
      <c r="U47" s="1"/>
      <c r="AX47" s="680"/>
    </row>
    <row r="48" spans="1:50" ht="16" x14ac:dyDescent="0.2">
      <c r="A48" s="839"/>
      <c r="B48" s="680"/>
      <c r="C48" s="306">
        <v>1378920</v>
      </c>
      <c r="D48" s="1239" t="s">
        <v>15</v>
      </c>
      <c r="E48" s="1239" t="s">
        <v>40</v>
      </c>
      <c r="F48" s="195" t="s">
        <v>124</v>
      </c>
      <c r="G48" s="307">
        <v>44364</v>
      </c>
      <c r="H48" s="308">
        <f t="shared" ref="H48:H53" ca="1" si="18">YEARFRAC(G48,TODAY())</f>
        <v>0.69722222222222219</v>
      </c>
      <c r="I48" s="103">
        <f t="shared" ref="I48:I53" ca="1" si="19">_xlfn.DAYS(TODAY(),G48)</f>
        <v>256</v>
      </c>
      <c r="J48" s="306">
        <f t="shared" ref="J48:J53" ca="1" si="20">I48/30</f>
        <v>8.5333333333333332</v>
      </c>
      <c r="K48" s="1138" t="s">
        <v>14</v>
      </c>
      <c r="L48" s="1342"/>
      <c r="M48" s="1240" t="s">
        <v>2174</v>
      </c>
      <c r="N48" s="1221"/>
      <c r="O48" s="1147"/>
      <c r="P48" s="680"/>
      <c r="Q48" s="680"/>
      <c r="R48" s="682"/>
      <c r="U48" s="1"/>
      <c r="AX48" s="680"/>
    </row>
    <row r="49" spans="1:57" ht="18" customHeight="1" x14ac:dyDescent="0.2">
      <c r="A49" s="839"/>
      <c r="B49" s="680"/>
      <c r="C49" s="306">
        <v>1378920</v>
      </c>
      <c r="D49" s="1239" t="s">
        <v>15</v>
      </c>
      <c r="E49" s="1239" t="s">
        <v>40</v>
      </c>
      <c r="F49" s="195" t="s">
        <v>121</v>
      </c>
      <c r="G49" s="307">
        <v>44364</v>
      </c>
      <c r="H49" s="308">
        <f t="shared" ca="1" si="18"/>
        <v>0.69722222222222219</v>
      </c>
      <c r="I49" s="103">
        <f t="shared" ca="1" si="19"/>
        <v>256</v>
      </c>
      <c r="J49" s="306">
        <f t="shared" ca="1" si="20"/>
        <v>8.5333333333333332</v>
      </c>
      <c r="K49" s="1138" t="s">
        <v>14</v>
      </c>
      <c r="L49" s="1342"/>
      <c r="M49" s="1240" t="s">
        <v>2174</v>
      </c>
      <c r="N49" s="1221"/>
      <c r="O49" s="1147"/>
      <c r="P49" s="680"/>
      <c r="Q49" s="680"/>
      <c r="R49" s="682"/>
      <c r="U49" s="1"/>
      <c r="AX49" s="680"/>
    </row>
    <row r="50" spans="1:57" ht="16" x14ac:dyDescent="0.2">
      <c r="A50" s="839"/>
      <c r="B50" s="680"/>
      <c r="C50" s="896">
        <v>1378920</v>
      </c>
      <c r="D50" s="1255" t="s">
        <v>15</v>
      </c>
      <c r="E50" s="1255" t="s">
        <v>40</v>
      </c>
      <c r="F50" s="894" t="s">
        <v>111</v>
      </c>
      <c r="G50" s="897">
        <v>44364</v>
      </c>
      <c r="H50" s="898">
        <f t="shared" ca="1" si="18"/>
        <v>0.69722222222222219</v>
      </c>
      <c r="I50" s="899">
        <f t="shared" ca="1" si="19"/>
        <v>256</v>
      </c>
      <c r="J50" s="896">
        <f t="shared" ca="1" si="20"/>
        <v>8.5333333333333332</v>
      </c>
      <c r="K50" s="1142" t="s">
        <v>14</v>
      </c>
      <c r="L50" s="1342"/>
      <c r="M50" s="1240" t="s">
        <v>2174</v>
      </c>
      <c r="N50" s="1221"/>
      <c r="O50" s="1147"/>
      <c r="P50" s="680"/>
      <c r="Q50" s="680"/>
      <c r="R50" s="682"/>
      <c r="U50" s="1"/>
      <c r="AX50" s="682"/>
    </row>
    <row r="51" spans="1:57" ht="16" x14ac:dyDescent="0.2">
      <c r="A51" s="839"/>
      <c r="B51" s="680"/>
      <c r="C51" s="306">
        <v>1385311</v>
      </c>
      <c r="D51" s="1239" t="s">
        <v>15</v>
      </c>
      <c r="E51" s="1239" t="s">
        <v>40</v>
      </c>
      <c r="F51" s="195" t="s">
        <v>124</v>
      </c>
      <c r="G51" s="307">
        <v>44364</v>
      </c>
      <c r="H51" s="308">
        <f t="shared" ca="1" si="18"/>
        <v>0.69722222222222219</v>
      </c>
      <c r="I51" s="103">
        <f t="shared" ca="1" si="19"/>
        <v>256</v>
      </c>
      <c r="J51" s="306">
        <f t="shared" ca="1" si="20"/>
        <v>8.5333333333333332</v>
      </c>
      <c r="K51" s="1138" t="s">
        <v>14</v>
      </c>
      <c r="L51" s="1342"/>
      <c r="M51" s="1240" t="s">
        <v>2174</v>
      </c>
      <c r="N51" s="1221"/>
      <c r="O51" s="1147"/>
      <c r="P51" s="680"/>
      <c r="Q51" s="680"/>
      <c r="R51" s="682"/>
      <c r="U51" s="1"/>
      <c r="AX51" s="682"/>
    </row>
    <row r="52" spans="1:57" ht="16" x14ac:dyDescent="0.2">
      <c r="A52" s="839"/>
      <c r="B52" s="680"/>
      <c r="C52" s="306">
        <v>1385311</v>
      </c>
      <c r="D52" s="1239" t="s">
        <v>15</v>
      </c>
      <c r="E52" s="1239" t="s">
        <v>40</v>
      </c>
      <c r="F52" s="195" t="s">
        <v>121</v>
      </c>
      <c r="G52" s="307">
        <v>44364</v>
      </c>
      <c r="H52" s="308">
        <f t="shared" ca="1" si="18"/>
        <v>0.69722222222222219</v>
      </c>
      <c r="I52" s="103">
        <f t="shared" ca="1" si="19"/>
        <v>256</v>
      </c>
      <c r="J52" s="306">
        <f t="shared" ca="1" si="20"/>
        <v>8.5333333333333332</v>
      </c>
      <c r="K52" s="1138" t="s">
        <v>14</v>
      </c>
      <c r="L52" s="1342"/>
      <c r="M52" s="1240" t="s">
        <v>2174</v>
      </c>
      <c r="N52" s="1221"/>
      <c r="O52" s="1147"/>
      <c r="P52" s="680"/>
      <c r="Q52" s="680"/>
      <c r="R52" s="682"/>
      <c r="U52" s="1"/>
      <c r="AX52" s="682"/>
    </row>
    <row r="53" spans="1:57" ht="16" x14ac:dyDescent="0.2">
      <c r="A53" s="839"/>
      <c r="B53" s="680"/>
      <c r="C53" s="306">
        <v>1385311</v>
      </c>
      <c r="D53" s="1239" t="s">
        <v>15</v>
      </c>
      <c r="E53" s="1239" t="s">
        <v>40</v>
      </c>
      <c r="F53" s="195" t="s">
        <v>111</v>
      </c>
      <c r="G53" s="307">
        <v>44364</v>
      </c>
      <c r="H53" s="308">
        <f t="shared" ca="1" si="18"/>
        <v>0.69722222222222219</v>
      </c>
      <c r="I53" s="103">
        <f t="shared" ca="1" si="19"/>
        <v>256</v>
      </c>
      <c r="J53" s="306">
        <f t="shared" ca="1" si="20"/>
        <v>8.5333333333333332</v>
      </c>
      <c r="K53" s="1138" t="s">
        <v>14</v>
      </c>
      <c r="L53" s="1342"/>
      <c r="M53" s="1240" t="s">
        <v>2174</v>
      </c>
      <c r="N53" s="1221"/>
      <c r="O53" s="1147"/>
      <c r="P53" s="680"/>
      <c r="Q53" s="680"/>
      <c r="R53" s="680"/>
      <c r="U53" s="1"/>
      <c r="AX53" s="682"/>
    </row>
    <row r="54" spans="1:57" ht="16" x14ac:dyDescent="0.2">
      <c r="A54" s="83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1208"/>
      <c r="M54" s="682"/>
      <c r="N54" s="1071"/>
      <c r="O54" s="682"/>
      <c r="P54" s="680"/>
      <c r="Q54" s="680"/>
      <c r="R54" s="680"/>
      <c r="U54" s="1"/>
      <c r="AX54" s="682"/>
    </row>
    <row r="55" spans="1:57" ht="16" x14ac:dyDescent="0.2">
      <c r="A55" s="839"/>
      <c r="C55" s="1002">
        <v>1416079</v>
      </c>
      <c r="D55" s="1002" t="s">
        <v>15</v>
      </c>
      <c r="E55" s="178" t="s">
        <v>55</v>
      </c>
      <c r="F55" s="178" t="s">
        <v>124</v>
      </c>
      <c r="G55" s="1003">
        <v>44300</v>
      </c>
      <c r="H55" s="1004">
        <f t="shared" ref="H55:H60" ca="1" si="21">YEARFRAC(G55,TODAY())</f>
        <v>0.87222222222222223</v>
      </c>
      <c r="I55" s="1002">
        <f t="shared" ref="I55:I60" ca="1" si="22">_xlfn.DAYS(TODAY(),G55)</f>
        <v>320</v>
      </c>
      <c r="J55" s="1002">
        <f t="shared" ref="J55:J60" ca="1" si="23">I55/30</f>
        <v>10.666666666666666</v>
      </c>
      <c r="K55" s="1138" t="s">
        <v>14</v>
      </c>
      <c r="L55" s="1342"/>
      <c r="M55" s="13">
        <v>44564</v>
      </c>
      <c r="N55" s="1219">
        <f t="shared" ref="N55:N60" ca="1" si="24">_xlfn.DAYS(TODAY(),M55)</f>
        <v>56</v>
      </c>
      <c r="O55" s="1">
        <f ca="1">N55/30</f>
        <v>1.8666666666666667</v>
      </c>
      <c r="Q55" s="680"/>
      <c r="R55" s="680"/>
      <c r="U55" s="1"/>
      <c r="AX55" s="682"/>
    </row>
    <row r="56" spans="1:57" ht="16" x14ac:dyDescent="0.2">
      <c r="A56" s="839"/>
      <c r="C56" s="1002">
        <v>1416079</v>
      </c>
      <c r="D56" s="1002" t="s">
        <v>15</v>
      </c>
      <c r="E56" s="178" t="s">
        <v>55</v>
      </c>
      <c r="F56" s="178" t="s">
        <v>121</v>
      </c>
      <c r="G56" s="1003">
        <v>44300</v>
      </c>
      <c r="H56" s="1004">
        <f t="shared" ca="1" si="21"/>
        <v>0.87222222222222223</v>
      </c>
      <c r="I56" s="1002">
        <f t="shared" ca="1" si="22"/>
        <v>320</v>
      </c>
      <c r="J56" s="1002">
        <f t="shared" ca="1" si="23"/>
        <v>10.666666666666666</v>
      </c>
      <c r="K56" s="1138" t="s">
        <v>14</v>
      </c>
      <c r="L56" s="1342"/>
      <c r="M56" s="13">
        <v>44564</v>
      </c>
      <c r="N56" s="1219">
        <f t="shared" ca="1" si="24"/>
        <v>56</v>
      </c>
      <c r="O56" s="1">
        <f t="shared" ref="O56:O60" ca="1" si="25">N56/30</f>
        <v>1.8666666666666667</v>
      </c>
      <c r="Q56" s="682"/>
      <c r="R56" s="680"/>
      <c r="U56" s="1"/>
    </row>
    <row r="57" spans="1:57" ht="16" x14ac:dyDescent="0.2">
      <c r="A57" s="839"/>
      <c r="C57" s="1002">
        <v>1416080</v>
      </c>
      <c r="D57" s="1002" t="s">
        <v>17</v>
      </c>
      <c r="E57" s="178" t="s">
        <v>55</v>
      </c>
      <c r="F57" s="178" t="s">
        <v>124</v>
      </c>
      <c r="G57" s="1003">
        <v>44300</v>
      </c>
      <c r="H57" s="1004">
        <f t="shared" ca="1" si="21"/>
        <v>0.87222222222222223</v>
      </c>
      <c r="I57" s="1002">
        <f t="shared" ca="1" si="22"/>
        <v>320</v>
      </c>
      <c r="J57" s="1002">
        <f t="shared" ca="1" si="23"/>
        <v>10.666666666666666</v>
      </c>
      <c r="K57" s="1138" t="s">
        <v>14</v>
      </c>
      <c r="L57" s="1342"/>
      <c r="M57" s="13">
        <v>44564</v>
      </c>
      <c r="N57" s="1219">
        <f t="shared" ca="1" si="24"/>
        <v>56</v>
      </c>
      <c r="O57" s="1">
        <f t="shared" ca="1" si="25"/>
        <v>1.8666666666666667</v>
      </c>
      <c r="Q57" s="682"/>
      <c r="R57" s="682"/>
      <c r="U57" s="1"/>
    </row>
    <row r="58" spans="1:57" ht="16" x14ac:dyDescent="0.2">
      <c r="A58" s="839"/>
      <c r="C58" s="1002">
        <v>1416080</v>
      </c>
      <c r="D58" s="1002" t="s">
        <v>17</v>
      </c>
      <c r="E58" s="178" t="s">
        <v>55</v>
      </c>
      <c r="F58" s="178" t="s">
        <v>121</v>
      </c>
      <c r="G58" s="1003">
        <v>44300</v>
      </c>
      <c r="H58" s="1004">
        <f t="shared" ca="1" si="21"/>
        <v>0.87222222222222223</v>
      </c>
      <c r="I58" s="1002">
        <f t="shared" ca="1" si="22"/>
        <v>320</v>
      </c>
      <c r="J58" s="1002">
        <f t="shared" ca="1" si="23"/>
        <v>10.666666666666666</v>
      </c>
      <c r="K58" s="1138" t="s">
        <v>14</v>
      </c>
      <c r="L58" s="1342"/>
      <c r="M58" s="13">
        <v>44564</v>
      </c>
      <c r="N58" s="1219">
        <f t="shared" ca="1" si="24"/>
        <v>56</v>
      </c>
      <c r="O58" s="1">
        <f t="shared" ca="1" si="25"/>
        <v>1.8666666666666667</v>
      </c>
      <c r="Q58" s="682"/>
      <c r="R58" s="682"/>
      <c r="U58" s="1"/>
    </row>
    <row r="59" spans="1:57" ht="16" x14ac:dyDescent="0.2">
      <c r="A59" s="839"/>
      <c r="C59" s="1002">
        <v>1416080</v>
      </c>
      <c r="D59" s="1002" t="s">
        <v>17</v>
      </c>
      <c r="E59" s="178" t="s">
        <v>55</v>
      </c>
      <c r="F59" s="178" t="s">
        <v>111</v>
      </c>
      <c r="G59" s="1003">
        <v>44303</v>
      </c>
      <c r="H59" s="1004">
        <f t="shared" ca="1" si="21"/>
        <v>0.86388888888888893</v>
      </c>
      <c r="I59" s="1002">
        <f t="shared" ca="1" si="22"/>
        <v>317</v>
      </c>
      <c r="J59" s="1002">
        <f t="shared" ca="1" si="23"/>
        <v>10.566666666666666</v>
      </c>
      <c r="K59" s="1138" t="s">
        <v>14</v>
      </c>
      <c r="L59" s="1342"/>
      <c r="M59" s="13">
        <v>44564</v>
      </c>
      <c r="N59" s="1219">
        <f t="shared" ca="1" si="24"/>
        <v>56</v>
      </c>
      <c r="O59" s="1">
        <f t="shared" ca="1" si="25"/>
        <v>1.8666666666666667</v>
      </c>
      <c r="Q59" s="682"/>
      <c r="R59" s="682"/>
      <c r="U59" s="1"/>
    </row>
    <row r="60" spans="1:57" ht="16" x14ac:dyDescent="0.2">
      <c r="A60" s="839"/>
      <c r="C60" s="1005">
        <v>1416080</v>
      </c>
      <c r="D60" s="1005" t="s">
        <v>17</v>
      </c>
      <c r="E60" s="1006" t="s">
        <v>55</v>
      </c>
      <c r="F60" s="1006" t="s">
        <v>118</v>
      </c>
      <c r="G60" s="1007">
        <v>44303</v>
      </c>
      <c r="H60" s="1008">
        <f t="shared" ca="1" si="21"/>
        <v>0.86388888888888893</v>
      </c>
      <c r="I60" s="1005">
        <f t="shared" ca="1" si="22"/>
        <v>317</v>
      </c>
      <c r="J60" s="1005">
        <f t="shared" ca="1" si="23"/>
        <v>10.566666666666666</v>
      </c>
      <c r="K60" s="1138" t="s">
        <v>14</v>
      </c>
      <c r="L60" s="1342"/>
      <c r="M60" s="13">
        <v>44564</v>
      </c>
      <c r="N60" s="1219">
        <f t="shared" ca="1" si="24"/>
        <v>56</v>
      </c>
      <c r="O60" s="1">
        <f t="shared" ca="1" si="25"/>
        <v>1.8666666666666667</v>
      </c>
      <c r="Q60" s="682"/>
      <c r="R60" s="682"/>
      <c r="U60" s="1"/>
    </row>
    <row r="61" spans="1:57" ht="16" x14ac:dyDescent="0.2">
      <c r="A61" s="839"/>
      <c r="C61" s="1002">
        <v>1416083</v>
      </c>
      <c r="D61" s="1002" t="s">
        <v>15</v>
      </c>
      <c r="E61" s="1006" t="s">
        <v>55</v>
      </c>
      <c r="F61" s="178"/>
      <c r="G61" s="1225">
        <v>44303</v>
      </c>
      <c r="H61" s="1226">
        <f t="shared" ref="H61:H63" ca="1" si="26">YEARFRAC(G61,TODAY())</f>
        <v>0.86388888888888893</v>
      </c>
      <c r="I61" s="1224">
        <f t="shared" ref="I61:I63" ca="1" si="27">_xlfn.DAYS(TODAY(),G61)</f>
        <v>317</v>
      </c>
      <c r="J61" s="1224">
        <f t="shared" ref="J61:J63" ca="1" si="28">I61/30</f>
        <v>10.566666666666666</v>
      </c>
      <c r="K61" s="1136" t="s">
        <v>2179</v>
      </c>
      <c r="L61" s="1209"/>
      <c r="M61" s="682"/>
      <c r="N61" s="1071"/>
      <c r="O61" s="1222"/>
      <c r="Q61" s="682"/>
      <c r="R61" s="682"/>
      <c r="U61" s="1"/>
    </row>
    <row r="62" spans="1:57" ht="16" x14ac:dyDescent="0.2">
      <c r="A62" s="839"/>
      <c r="B62" s="682"/>
      <c r="C62" s="1002">
        <v>1416083</v>
      </c>
      <c r="D62" s="1002" t="s">
        <v>15</v>
      </c>
      <c r="E62" s="1006" t="s">
        <v>55</v>
      </c>
      <c r="F62" s="178"/>
      <c r="G62" s="1225">
        <v>44303</v>
      </c>
      <c r="H62" s="1226">
        <f t="shared" ca="1" si="26"/>
        <v>0.86388888888888893</v>
      </c>
      <c r="I62" s="1224">
        <f t="shared" ca="1" si="27"/>
        <v>317</v>
      </c>
      <c r="J62" s="1224">
        <f t="shared" ca="1" si="28"/>
        <v>10.566666666666666</v>
      </c>
      <c r="K62" s="1136" t="s">
        <v>2179</v>
      </c>
      <c r="L62" s="1209"/>
      <c r="M62" s="682"/>
      <c r="N62" s="1071"/>
      <c r="O62" s="682"/>
      <c r="P62" s="682"/>
      <c r="R62" s="682"/>
      <c r="U62" s="1"/>
    </row>
    <row r="63" spans="1:57" ht="16" x14ac:dyDescent="0.2">
      <c r="A63" s="839"/>
      <c r="B63" s="682"/>
      <c r="C63" s="1002">
        <v>1416083</v>
      </c>
      <c r="D63" s="1002" t="s">
        <v>15</v>
      </c>
      <c r="E63" s="1006" t="s">
        <v>55</v>
      </c>
      <c r="F63" s="178"/>
      <c r="G63" s="1225">
        <v>44303</v>
      </c>
      <c r="H63" s="1226">
        <f t="shared" ca="1" si="26"/>
        <v>0.86388888888888893</v>
      </c>
      <c r="I63" s="1224">
        <f t="shared" ca="1" si="27"/>
        <v>317</v>
      </c>
      <c r="J63" s="1224">
        <f t="shared" ca="1" si="28"/>
        <v>10.566666666666666</v>
      </c>
      <c r="K63" s="1136" t="s">
        <v>2179</v>
      </c>
      <c r="L63" s="1209"/>
      <c r="M63" s="682"/>
      <c r="N63" s="1071"/>
      <c r="O63" s="682"/>
      <c r="P63" s="682"/>
      <c r="R63" s="682"/>
      <c r="U63" s="1"/>
    </row>
    <row r="64" spans="1:57" ht="16" x14ac:dyDescent="0.2">
      <c r="B64" s="1151"/>
      <c r="C64" s="1151"/>
      <c r="D64" s="684"/>
      <c r="E64" s="684"/>
      <c r="F64" s="684"/>
      <c r="G64" s="1151"/>
      <c r="H64" s="684"/>
      <c r="I64" s="684"/>
      <c r="J64" s="682"/>
      <c r="U64" s="682"/>
      <c r="V64" s="1071"/>
      <c r="W64" s="682"/>
      <c r="X64" s="682"/>
      <c r="Z64" s="682"/>
      <c r="BC64" s="682"/>
      <c r="BD64" s="682"/>
      <c r="BE64" s="682"/>
    </row>
    <row r="65" spans="1:56" ht="16" x14ac:dyDescent="0.2">
      <c r="B65" s="1151"/>
      <c r="C65" s="1151"/>
      <c r="D65" s="684"/>
      <c r="E65" s="684"/>
      <c r="F65" s="684"/>
      <c r="G65" s="1151"/>
      <c r="H65" s="684"/>
      <c r="I65" s="684"/>
      <c r="J65" s="682"/>
      <c r="Y65" s="682"/>
      <c r="BB65" s="682"/>
      <c r="BC65" s="682"/>
      <c r="BD65" s="682"/>
    </row>
    <row r="66" spans="1:56" s="191" customFormat="1" ht="16" x14ac:dyDescent="0.2">
      <c r="B66" s="1321"/>
      <c r="C66" s="1321"/>
      <c r="D66" s="1322"/>
      <c r="E66" s="1322"/>
      <c r="F66" s="1322"/>
      <c r="G66" s="1321"/>
      <c r="H66" s="1322"/>
      <c r="I66" s="1322"/>
      <c r="J66" s="1323"/>
      <c r="U66" s="324"/>
      <c r="Y66" s="1323"/>
      <c r="Z66" s="1323"/>
      <c r="AD66" s="1323"/>
      <c r="AE66" s="1323"/>
      <c r="AF66" s="1323"/>
      <c r="BB66" s="1323"/>
      <c r="BC66" s="1323"/>
      <c r="BD66" s="1323"/>
    </row>
    <row r="67" spans="1:56" ht="26" x14ac:dyDescent="0.3">
      <c r="A67" s="1324" t="s">
        <v>2182</v>
      </c>
      <c r="B67" s="1325"/>
      <c r="C67" s="1326"/>
      <c r="E67" s="684"/>
      <c r="F67" s="684"/>
      <c r="G67" s="1151"/>
      <c r="H67" s="684"/>
      <c r="I67" s="684"/>
      <c r="J67" s="682"/>
      <c r="X67" s="682"/>
      <c r="Y67" s="682"/>
      <c r="Z67" s="682"/>
      <c r="AA67" s="682"/>
      <c r="AB67" s="682"/>
      <c r="AC67" s="682"/>
      <c r="AD67" s="682"/>
      <c r="AE67" s="682"/>
      <c r="AF67" s="682"/>
    </row>
    <row r="68" spans="1:56" ht="16" x14ac:dyDescent="0.2">
      <c r="B68" s="1151"/>
      <c r="C68" s="1151"/>
      <c r="D68" s="684"/>
      <c r="E68" s="684"/>
      <c r="F68" s="684"/>
      <c r="G68" s="1151"/>
      <c r="H68" s="684"/>
      <c r="I68" s="684"/>
      <c r="J68" s="682"/>
      <c r="X68" s="682"/>
      <c r="Y68" s="682"/>
      <c r="Z68" s="682"/>
      <c r="AA68" s="682"/>
      <c r="AB68" s="682"/>
      <c r="AC68" s="682"/>
      <c r="AD68" s="682"/>
      <c r="AE68" s="682"/>
      <c r="AF68" s="682"/>
    </row>
    <row r="69" spans="1:56" ht="16" x14ac:dyDescent="0.2">
      <c r="B69" s="680" t="s">
        <v>2160</v>
      </c>
      <c r="C69" s="680" t="s">
        <v>1569</v>
      </c>
      <c r="D69" s="680" t="s">
        <v>63</v>
      </c>
      <c r="E69" s="680" t="s">
        <v>64</v>
      </c>
      <c r="F69" s="680" t="s">
        <v>65</v>
      </c>
      <c r="G69" s="680" t="s">
        <v>66</v>
      </c>
      <c r="H69" s="680" t="s">
        <v>67</v>
      </c>
      <c r="I69" s="680" t="s">
        <v>2081</v>
      </c>
      <c r="J69" s="680" t="s">
        <v>2082</v>
      </c>
      <c r="K69" s="680" t="s">
        <v>1575</v>
      </c>
      <c r="L69" s="680" t="s">
        <v>2162</v>
      </c>
      <c r="M69" s="677" t="s">
        <v>2163</v>
      </c>
      <c r="N69" s="1223" t="s">
        <v>2164</v>
      </c>
      <c r="O69" s="680"/>
      <c r="P69" s="1149" t="s">
        <v>2183</v>
      </c>
      <c r="Q69" s="1149" t="s">
        <v>2003</v>
      </c>
      <c r="R69" s="1150" t="s">
        <v>2184</v>
      </c>
      <c r="S69" s="1150" t="s">
        <v>2185</v>
      </c>
      <c r="T69" s="1150" t="s">
        <v>2186</v>
      </c>
      <c r="U69" s="1149" t="s">
        <v>2187</v>
      </c>
      <c r="V69" s="1196" t="s">
        <v>2188</v>
      </c>
      <c r="W69" s="1149" t="s">
        <v>2189</v>
      </c>
      <c r="X69" s="682"/>
    </row>
    <row r="70" spans="1:56" ht="16" x14ac:dyDescent="0.2">
      <c r="B70" s="1350" t="s">
        <v>536</v>
      </c>
      <c r="C70" s="1293">
        <v>1378925</v>
      </c>
      <c r="D70" s="1294" t="s">
        <v>15</v>
      </c>
      <c r="E70" s="1294" t="s">
        <v>24</v>
      </c>
      <c r="F70" s="1294" t="s">
        <v>124</v>
      </c>
      <c r="G70" s="1295">
        <v>44165</v>
      </c>
      <c r="H70" s="1296">
        <f ca="1">I70/365</f>
        <v>1.2465753424657535</v>
      </c>
      <c r="I70" s="1296">
        <f t="shared" ref="I70" ca="1" si="29">_xlfn.DAYS(TODAY(),G70)</f>
        <v>455</v>
      </c>
      <c r="J70" s="1296">
        <f ca="1">I70/30</f>
        <v>15.166666666666666</v>
      </c>
      <c r="K70" s="1297" t="s">
        <v>183</v>
      </c>
      <c r="L70" s="680"/>
      <c r="M70" s="677"/>
      <c r="N70" s="1223"/>
      <c r="O70" s="680"/>
      <c r="P70" s="1318">
        <v>44616</v>
      </c>
      <c r="Q70" s="1351" t="s">
        <v>536</v>
      </c>
      <c r="R70" s="684" t="s">
        <v>2190</v>
      </c>
      <c r="S70" s="684"/>
      <c r="T70" s="684"/>
      <c r="U70" s="1151"/>
      <c r="V70" s="1151"/>
      <c r="W70" s="1151"/>
      <c r="X70" s="682"/>
    </row>
    <row r="71" spans="1:56" ht="16" x14ac:dyDescent="0.2">
      <c r="B71" s="680"/>
      <c r="C71" s="680"/>
      <c r="D71" s="680"/>
      <c r="E71" s="680"/>
      <c r="F71" s="680"/>
      <c r="G71" s="680"/>
      <c r="H71" s="680"/>
      <c r="I71" s="680"/>
      <c r="J71" s="680"/>
      <c r="K71" s="680"/>
      <c r="L71" s="680"/>
      <c r="M71" s="677"/>
      <c r="N71" s="1223"/>
      <c r="O71" s="680"/>
      <c r="P71" s="1151"/>
      <c r="Q71" s="1151"/>
      <c r="R71" s="684"/>
      <c r="S71" s="684"/>
      <c r="T71" s="684"/>
      <c r="U71" s="1151"/>
      <c r="V71" s="1151"/>
      <c r="W71" s="1151"/>
      <c r="X71" s="682"/>
    </row>
    <row r="72" spans="1:56" ht="16" x14ac:dyDescent="0.2">
      <c r="B72" s="1327" t="s">
        <v>509</v>
      </c>
      <c r="C72" s="1328">
        <v>1378921</v>
      </c>
      <c r="D72" s="1327" t="s">
        <v>17</v>
      </c>
      <c r="E72" s="1327" t="s">
        <v>40</v>
      </c>
      <c r="F72" s="1327" t="s">
        <v>124</v>
      </c>
      <c r="G72" s="1329">
        <v>44158</v>
      </c>
      <c r="H72" s="1341">
        <f ca="1">YEARFRAC(G72,TODAY())</f>
        <v>1.2638888888888888</v>
      </c>
      <c r="I72" s="196">
        <f ca="1">_xlfn.DAYS(TODAY(),G72)</f>
        <v>462</v>
      </c>
      <c r="J72" s="196">
        <f ca="1">I72/30</f>
        <v>15.4</v>
      </c>
      <c r="K72" s="1136" t="s">
        <v>2179</v>
      </c>
      <c r="M72"/>
      <c r="P72" s="1318">
        <v>44602</v>
      </c>
      <c r="Q72" s="680" t="s">
        <v>509</v>
      </c>
      <c r="R72" s="684" t="s">
        <v>1568</v>
      </c>
      <c r="S72" s="1151">
        <f>_xlfn.DAYS(P72,G72)</f>
        <v>444</v>
      </c>
      <c r="T72" s="684">
        <f t="shared" ref="T72:T76" si="30">S72/30</f>
        <v>14.8</v>
      </c>
      <c r="U72" s="1151" t="s">
        <v>2191</v>
      </c>
      <c r="V72" s="1151" t="s">
        <v>2192</v>
      </c>
      <c r="W72" s="1151"/>
      <c r="X72" s="682"/>
    </row>
    <row r="73" spans="1:56" ht="16" x14ac:dyDescent="0.2">
      <c r="B73" s="1327" t="s">
        <v>511</v>
      </c>
      <c r="C73" s="1328">
        <v>1378921</v>
      </c>
      <c r="D73" s="1327" t="s">
        <v>17</v>
      </c>
      <c r="E73" s="1327" t="s">
        <v>40</v>
      </c>
      <c r="F73" s="1327" t="s">
        <v>111</v>
      </c>
      <c r="G73" s="1329">
        <v>44158</v>
      </c>
      <c r="H73" s="1341">
        <f ca="1">YEARFRAC(G73,TODAY())</f>
        <v>1.2638888888888888</v>
      </c>
      <c r="I73" s="196">
        <f ca="1">_xlfn.DAYS(TODAY(),G73)</f>
        <v>462</v>
      </c>
      <c r="J73" s="196">
        <f ca="1">I73/30</f>
        <v>15.4</v>
      </c>
      <c r="K73" s="1136" t="s">
        <v>2179</v>
      </c>
      <c r="L73" s="682"/>
      <c r="M73" s="1071"/>
      <c r="N73" s="682"/>
      <c r="O73" s="682"/>
      <c r="P73" s="1318">
        <v>44602</v>
      </c>
      <c r="Q73" s="680" t="s">
        <v>511</v>
      </c>
      <c r="R73" s="684" t="s">
        <v>2190</v>
      </c>
      <c r="S73" s="1151">
        <f>_xlfn.DAYS(P73,G73)</f>
        <v>444</v>
      </c>
      <c r="T73" s="684">
        <f t="shared" si="30"/>
        <v>14.8</v>
      </c>
      <c r="U73" s="1151" t="s">
        <v>2193</v>
      </c>
      <c r="V73" s="1151" t="s">
        <v>2194</v>
      </c>
      <c r="W73" s="1151"/>
      <c r="X73" s="682"/>
    </row>
    <row r="74" spans="1:56" ht="16" x14ac:dyDescent="0.2">
      <c r="B74" s="1327" t="s">
        <v>512</v>
      </c>
      <c r="C74" s="1328">
        <v>1378921</v>
      </c>
      <c r="D74" s="1327" t="s">
        <v>17</v>
      </c>
      <c r="E74" s="1327" t="s">
        <v>40</v>
      </c>
      <c r="F74" s="1327" t="s">
        <v>118</v>
      </c>
      <c r="G74" s="1329">
        <v>44158</v>
      </c>
      <c r="H74" s="1341">
        <f ca="1">YEARFRAC(G74,TODAY())</f>
        <v>1.2638888888888888</v>
      </c>
      <c r="I74" s="196">
        <f ca="1">_xlfn.DAYS(TODAY(),G74)</f>
        <v>462</v>
      </c>
      <c r="J74" s="196">
        <f ca="1">I74/30</f>
        <v>15.4</v>
      </c>
      <c r="K74" s="1136" t="s">
        <v>2179</v>
      </c>
      <c r="M74"/>
      <c r="P74" s="1318">
        <v>44602</v>
      </c>
      <c r="Q74" s="680" t="s">
        <v>512</v>
      </c>
      <c r="R74" s="684" t="s">
        <v>2190</v>
      </c>
      <c r="S74" s="1151">
        <f>_xlfn.DAYS(P74,G74)</f>
        <v>444</v>
      </c>
      <c r="T74" s="684">
        <f t="shared" si="30"/>
        <v>14.8</v>
      </c>
      <c r="U74" s="1151" t="s">
        <v>2193</v>
      </c>
      <c r="V74" s="1151" t="s">
        <v>2194</v>
      </c>
      <c r="W74" s="1151"/>
      <c r="X74" s="682"/>
    </row>
    <row r="75" spans="1:56" ht="16" x14ac:dyDescent="0.2">
      <c r="B75" s="1327" t="s">
        <v>513</v>
      </c>
      <c r="C75" s="1328">
        <v>1378921</v>
      </c>
      <c r="D75" s="1327" t="s">
        <v>17</v>
      </c>
      <c r="E75" s="1327" t="s">
        <v>40</v>
      </c>
      <c r="F75" s="1327" t="s">
        <v>115</v>
      </c>
      <c r="G75" s="1329">
        <v>44158</v>
      </c>
      <c r="H75" s="1341">
        <f ca="1">YEARFRAC(G75,TODAY())</f>
        <v>1.2638888888888888</v>
      </c>
      <c r="I75" s="196">
        <f ca="1">_xlfn.DAYS(TODAY(),G75)</f>
        <v>462</v>
      </c>
      <c r="J75" s="196">
        <f ca="1">I75/30</f>
        <v>15.4</v>
      </c>
      <c r="K75" s="1136" t="s">
        <v>2179</v>
      </c>
      <c r="M75"/>
      <c r="P75" s="1318">
        <v>44602</v>
      </c>
      <c r="Q75" s="680" t="s">
        <v>513</v>
      </c>
      <c r="R75" s="684" t="s">
        <v>1568</v>
      </c>
      <c r="S75" s="1151">
        <f>_xlfn.DAYS(P75,G75)</f>
        <v>444</v>
      </c>
      <c r="T75" s="684">
        <f t="shared" si="30"/>
        <v>14.8</v>
      </c>
      <c r="U75" s="1151" t="s">
        <v>2195</v>
      </c>
      <c r="V75" s="1151" t="s">
        <v>2196</v>
      </c>
      <c r="W75" s="1151"/>
      <c r="X75" s="682"/>
    </row>
    <row r="76" spans="1:56" ht="16" x14ac:dyDescent="0.2">
      <c r="B76" s="1327" t="s">
        <v>514</v>
      </c>
      <c r="C76" s="1328">
        <v>1378921</v>
      </c>
      <c r="D76" s="1327" t="s">
        <v>17</v>
      </c>
      <c r="E76" s="1327" t="s">
        <v>40</v>
      </c>
      <c r="F76" s="1327" t="s">
        <v>121</v>
      </c>
      <c r="G76" s="1329">
        <v>44158</v>
      </c>
      <c r="H76" s="1341">
        <f ca="1">YEARFRAC(G76,TODAY())</f>
        <v>1.2638888888888888</v>
      </c>
      <c r="I76" s="196">
        <f ca="1">_xlfn.DAYS(TODAY(),G76)</f>
        <v>462</v>
      </c>
      <c r="J76" s="196">
        <f ca="1">I76/30</f>
        <v>15.4</v>
      </c>
      <c r="K76" s="1136" t="s">
        <v>2179</v>
      </c>
      <c r="L76" s="682"/>
      <c r="M76" s="1071"/>
      <c r="N76" s="682"/>
      <c r="O76" s="682"/>
      <c r="P76" s="1318">
        <v>44602</v>
      </c>
      <c r="Q76" s="680" t="s">
        <v>514</v>
      </c>
      <c r="R76" s="684" t="s">
        <v>1568</v>
      </c>
      <c r="S76" s="1151">
        <f>_xlfn.DAYS(P76,G76)</f>
        <v>444</v>
      </c>
      <c r="T76" s="684">
        <f t="shared" si="30"/>
        <v>14.8</v>
      </c>
      <c r="U76" s="1151" t="s">
        <v>2197</v>
      </c>
      <c r="V76" s="1151" t="s">
        <v>2194</v>
      </c>
      <c r="W76" s="1151"/>
    </row>
    <row r="77" spans="1:56" ht="16" x14ac:dyDescent="0.2">
      <c r="B77" s="682"/>
      <c r="L77" s="682"/>
      <c r="M77" s="1071"/>
      <c r="N77" s="682"/>
      <c r="O77" s="682"/>
      <c r="U77" s="1"/>
    </row>
    <row r="78" spans="1:56" ht="16" x14ac:dyDescent="0.2">
      <c r="L78" s="682"/>
      <c r="M78" s="1071"/>
      <c r="N78" s="682"/>
      <c r="O78" s="682"/>
      <c r="U78" s="1"/>
    </row>
    <row r="79" spans="1:56" ht="16" x14ac:dyDescent="0.2">
      <c r="B79" s="1205"/>
      <c r="C79" s="1330">
        <v>1378928</v>
      </c>
      <c r="D79" s="1205" t="s">
        <v>15</v>
      </c>
      <c r="E79" s="1205" t="s">
        <v>48</v>
      </c>
      <c r="F79" s="1205" t="s">
        <v>124</v>
      </c>
      <c r="G79" s="1331">
        <v>44146</v>
      </c>
      <c r="H79" s="336">
        <f t="shared" ref="H79:H87" ca="1" si="31">I79/365</f>
        <v>1.2986301369863014</v>
      </c>
      <c r="I79" s="336">
        <f t="shared" ref="I79" ca="1" si="32">_xlfn.DAYS(TODAY(),G79)</f>
        <v>474</v>
      </c>
      <c r="J79" s="336">
        <f t="shared" ref="J79:J87" ca="1" si="33">I79/30</f>
        <v>15.8</v>
      </c>
      <c r="K79" s="1136" t="s">
        <v>2179</v>
      </c>
      <c r="L79" s="1132" t="s">
        <v>112</v>
      </c>
      <c r="M79" s="1071"/>
      <c r="N79" s="682"/>
      <c r="O79" s="682"/>
      <c r="P79" s="1318">
        <v>44572</v>
      </c>
      <c r="Q79" s="1151" t="s">
        <v>2198</v>
      </c>
      <c r="R79" s="684" t="s">
        <v>1568</v>
      </c>
      <c r="S79" s="1151">
        <f t="shared" ref="S79:S87" si="34">_xlfn.DAYS(P79,G79)</f>
        <v>426</v>
      </c>
      <c r="T79" s="684">
        <f t="shared" ref="T79:T87" si="35">S79/30</f>
        <v>14.2</v>
      </c>
      <c r="U79" s="1151" t="s">
        <v>2193</v>
      </c>
      <c r="V79" s="1151" t="s">
        <v>2196</v>
      </c>
      <c r="W79" s="1151" t="s">
        <v>2199</v>
      </c>
    </row>
    <row r="80" spans="1:56" ht="16" x14ac:dyDescent="0.2">
      <c r="B80" s="1205"/>
      <c r="C80" s="1330">
        <v>1378928</v>
      </c>
      <c r="D80" s="1205" t="s">
        <v>15</v>
      </c>
      <c r="E80" s="1205" t="s">
        <v>48</v>
      </c>
      <c r="F80" s="1205" t="s">
        <v>111</v>
      </c>
      <c r="G80" s="1331">
        <v>44146</v>
      </c>
      <c r="H80" s="336">
        <f t="shared" ca="1" si="31"/>
        <v>1.2986301369863014</v>
      </c>
      <c r="I80" s="336">
        <f t="shared" ref="I80:I87" ca="1" si="36">_xlfn.DAYS(TODAY(),G80)</f>
        <v>474</v>
      </c>
      <c r="J80" s="336">
        <f t="shared" ca="1" si="33"/>
        <v>15.8</v>
      </c>
      <c r="K80" s="1136" t="s">
        <v>2179</v>
      </c>
      <c r="L80" s="680"/>
      <c r="M80" s="677"/>
      <c r="N80" s="680"/>
      <c r="O80" s="680"/>
      <c r="P80" s="1318">
        <v>44572</v>
      </c>
      <c r="Q80" s="1151" t="s">
        <v>2200</v>
      </c>
      <c r="R80" s="684" t="s">
        <v>1568</v>
      </c>
      <c r="S80" s="1151">
        <f t="shared" si="34"/>
        <v>426</v>
      </c>
      <c r="T80" s="684">
        <f t="shared" si="35"/>
        <v>14.2</v>
      </c>
      <c r="U80" s="1151" t="s">
        <v>2201</v>
      </c>
      <c r="V80" s="1151" t="s">
        <v>2202</v>
      </c>
      <c r="W80" s="1151"/>
    </row>
    <row r="81" spans="2:23" ht="16" x14ac:dyDescent="0.2">
      <c r="B81" s="1205"/>
      <c r="C81" s="1330">
        <v>1378928</v>
      </c>
      <c r="D81" s="1205" t="s">
        <v>15</v>
      </c>
      <c r="E81" s="1205" t="s">
        <v>48</v>
      </c>
      <c r="F81" s="1205" t="s">
        <v>118</v>
      </c>
      <c r="G81" s="1331">
        <v>44146</v>
      </c>
      <c r="H81" s="336">
        <f t="shared" ca="1" si="31"/>
        <v>1.2986301369863014</v>
      </c>
      <c r="I81" s="336">
        <f t="shared" ca="1" si="36"/>
        <v>474</v>
      </c>
      <c r="J81" s="336">
        <f t="shared" ca="1" si="33"/>
        <v>15.8</v>
      </c>
      <c r="K81" s="1136" t="s">
        <v>2179</v>
      </c>
      <c r="L81" s="1157"/>
      <c r="M81" s="1220"/>
      <c r="N81" s="1157"/>
      <c r="O81" s="1157"/>
      <c r="P81" s="1318">
        <v>44572</v>
      </c>
      <c r="Q81" s="1151" t="s">
        <v>2203</v>
      </c>
      <c r="R81" s="684" t="s">
        <v>2190</v>
      </c>
      <c r="S81" s="1151">
        <f t="shared" si="34"/>
        <v>426</v>
      </c>
      <c r="T81" s="684">
        <f t="shared" si="35"/>
        <v>14.2</v>
      </c>
      <c r="U81" s="1151" t="s">
        <v>2204</v>
      </c>
      <c r="V81" s="1151" t="s">
        <v>2205</v>
      </c>
      <c r="W81" s="1151"/>
    </row>
    <row r="82" spans="2:23" ht="16" x14ac:dyDescent="0.2">
      <c r="B82" s="1205"/>
      <c r="C82" s="1330">
        <v>1378928</v>
      </c>
      <c r="D82" s="1205" t="s">
        <v>15</v>
      </c>
      <c r="E82" s="1205" t="s">
        <v>48</v>
      </c>
      <c r="F82" s="1205" t="s">
        <v>115</v>
      </c>
      <c r="G82" s="1331">
        <v>44146</v>
      </c>
      <c r="H82" s="336">
        <f t="shared" ca="1" si="31"/>
        <v>1.2986301369863014</v>
      </c>
      <c r="I82" s="336">
        <f t="shared" ca="1" si="36"/>
        <v>474</v>
      </c>
      <c r="J82" s="336">
        <f t="shared" ca="1" si="33"/>
        <v>15.8</v>
      </c>
      <c r="K82" s="1136" t="s">
        <v>2179</v>
      </c>
      <c r="L82" s="680"/>
      <c r="M82" s="677"/>
      <c r="N82" s="680"/>
      <c r="O82" s="680"/>
      <c r="P82" s="1318">
        <v>44572</v>
      </c>
      <c r="Q82" s="1151" t="s">
        <v>2206</v>
      </c>
      <c r="R82" s="684" t="s">
        <v>1568</v>
      </c>
      <c r="S82" s="1151">
        <f t="shared" si="34"/>
        <v>426</v>
      </c>
      <c r="T82" s="684">
        <f t="shared" si="35"/>
        <v>14.2</v>
      </c>
      <c r="U82" s="1151" t="s">
        <v>2207</v>
      </c>
      <c r="V82" s="1151" t="s">
        <v>2208</v>
      </c>
      <c r="W82" s="1151" t="s">
        <v>2209</v>
      </c>
    </row>
    <row r="83" spans="2:23" ht="16" x14ac:dyDescent="0.2">
      <c r="B83" s="1205"/>
      <c r="C83" s="1330">
        <v>1385319</v>
      </c>
      <c r="D83" s="1205" t="s">
        <v>17</v>
      </c>
      <c r="E83" s="1205" t="s">
        <v>48</v>
      </c>
      <c r="F83" s="1205" t="s">
        <v>121</v>
      </c>
      <c r="G83" s="1331">
        <v>44150</v>
      </c>
      <c r="H83" s="336">
        <f t="shared" ca="1" si="31"/>
        <v>1.2876712328767124</v>
      </c>
      <c r="I83" s="336">
        <f t="shared" ca="1" si="36"/>
        <v>470</v>
      </c>
      <c r="J83" s="336">
        <f t="shared" ca="1" si="33"/>
        <v>15.666666666666666</v>
      </c>
      <c r="K83" s="1136" t="s">
        <v>2179</v>
      </c>
      <c r="L83" s="680"/>
      <c r="M83" s="677"/>
      <c r="N83" s="680"/>
      <c r="O83" s="680"/>
      <c r="P83" s="1318">
        <v>44573</v>
      </c>
      <c r="Q83" s="1151" t="s">
        <v>2210</v>
      </c>
      <c r="R83" s="684" t="s">
        <v>1568</v>
      </c>
      <c r="S83" s="1151">
        <f t="shared" si="34"/>
        <v>423</v>
      </c>
      <c r="T83" s="684">
        <f t="shared" si="35"/>
        <v>14.1</v>
      </c>
      <c r="U83" s="1151" t="s">
        <v>2207</v>
      </c>
      <c r="V83" s="1151" t="s">
        <v>2208</v>
      </c>
      <c r="W83" s="1151"/>
    </row>
    <row r="84" spans="2:23" ht="16" x14ac:dyDescent="0.2">
      <c r="B84" s="1205"/>
      <c r="C84" s="1330">
        <v>1385319</v>
      </c>
      <c r="D84" s="1205" t="s">
        <v>17</v>
      </c>
      <c r="E84" s="1205" t="s">
        <v>48</v>
      </c>
      <c r="F84" s="1205" t="s">
        <v>111</v>
      </c>
      <c r="G84" s="1331">
        <v>44150</v>
      </c>
      <c r="H84" s="336">
        <f t="shared" ca="1" si="31"/>
        <v>1.2876712328767124</v>
      </c>
      <c r="I84" s="336">
        <f t="shared" ca="1" si="36"/>
        <v>470</v>
      </c>
      <c r="J84" s="336">
        <f t="shared" ca="1" si="33"/>
        <v>15.666666666666666</v>
      </c>
      <c r="K84" s="1136" t="s">
        <v>2179</v>
      </c>
      <c r="L84" s="680"/>
      <c r="M84" s="677"/>
      <c r="N84" s="680"/>
      <c r="O84" s="680"/>
      <c r="P84" s="1318">
        <v>44573</v>
      </c>
      <c r="Q84" s="1151" t="s">
        <v>2211</v>
      </c>
      <c r="R84" s="684" t="s">
        <v>2190</v>
      </c>
      <c r="S84" s="1151">
        <f t="shared" si="34"/>
        <v>423</v>
      </c>
      <c r="T84" s="684">
        <f t="shared" si="35"/>
        <v>14.1</v>
      </c>
      <c r="U84" s="1151" t="s">
        <v>2197</v>
      </c>
      <c r="V84" s="1151" t="s">
        <v>2212</v>
      </c>
      <c r="W84" s="1151"/>
    </row>
    <row r="85" spans="2:23" ht="16" x14ac:dyDescent="0.2">
      <c r="B85" s="1205"/>
      <c r="C85" s="1330">
        <v>1385327</v>
      </c>
      <c r="D85" s="1205" t="s">
        <v>17</v>
      </c>
      <c r="E85" s="1205" t="s">
        <v>48</v>
      </c>
      <c r="F85" s="1205" t="s">
        <v>118</v>
      </c>
      <c r="G85" s="1331">
        <v>44150</v>
      </c>
      <c r="H85" s="336">
        <f t="shared" ca="1" si="31"/>
        <v>1.2876712328767124</v>
      </c>
      <c r="I85" s="336">
        <f t="shared" ca="1" si="36"/>
        <v>470</v>
      </c>
      <c r="J85" s="336">
        <f t="shared" ca="1" si="33"/>
        <v>15.666666666666666</v>
      </c>
      <c r="K85" s="1136" t="s">
        <v>2179</v>
      </c>
      <c r="L85" s="1157" t="s">
        <v>2213</v>
      </c>
      <c r="M85" s="1220"/>
      <c r="N85" s="1157"/>
      <c r="O85" s="1157"/>
      <c r="P85" s="1318">
        <v>44568</v>
      </c>
      <c r="Q85" s="1151" t="s">
        <v>2214</v>
      </c>
      <c r="R85" s="684" t="s">
        <v>2190</v>
      </c>
      <c r="S85" s="1151">
        <f t="shared" si="34"/>
        <v>418</v>
      </c>
      <c r="T85" s="684">
        <f t="shared" si="35"/>
        <v>13.933333333333334</v>
      </c>
      <c r="U85" s="1151" t="s">
        <v>2197</v>
      </c>
      <c r="V85" s="1151" t="s">
        <v>2215</v>
      </c>
      <c r="W85" s="1151"/>
    </row>
    <row r="86" spans="2:23" ht="16" x14ac:dyDescent="0.2">
      <c r="B86" s="1205"/>
      <c r="C86" s="1330">
        <v>1385327</v>
      </c>
      <c r="D86" s="1205" t="s">
        <v>17</v>
      </c>
      <c r="E86" s="1205" t="s">
        <v>48</v>
      </c>
      <c r="F86" s="1205" t="s">
        <v>124</v>
      </c>
      <c r="G86" s="1331">
        <v>44116</v>
      </c>
      <c r="H86" s="336">
        <f t="shared" ca="1" si="31"/>
        <v>1.3808219178082193</v>
      </c>
      <c r="I86" s="336">
        <f t="shared" ca="1" si="36"/>
        <v>504</v>
      </c>
      <c r="J86" s="336">
        <f t="shared" ca="1" si="33"/>
        <v>16.8</v>
      </c>
      <c r="K86" s="1136" t="s">
        <v>2179</v>
      </c>
      <c r="L86" s="680"/>
      <c r="M86" s="677"/>
      <c r="N86" s="680"/>
      <c r="O86" s="680"/>
      <c r="P86" s="1318">
        <v>44568</v>
      </c>
      <c r="Q86" s="1151" t="s">
        <v>2216</v>
      </c>
      <c r="R86" s="684" t="s">
        <v>1568</v>
      </c>
      <c r="S86" s="1151">
        <f t="shared" si="34"/>
        <v>452</v>
      </c>
      <c r="T86" s="684">
        <f t="shared" si="35"/>
        <v>15.066666666666666</v>
      </c>
      <c r="U86" s="1151" t="s">
        <v>2217</v>
      </c>
      <c r="V86" s="1151" t="s">
        <v>2192</v>
      </c>
      <c r="W86" s="1151" t="s">
        <v>2218</v>
      </c>
    </row>
    <row r="87" spans="2:23" ht="16" x14ac:dyDescent="0.2">
      <c r="B87" s="1205"/>
      <c r="C87" s="1330">
        <v>1385327</v>
      </c>
      <c r="D87" s="1205" t="s">
        <v>17</v>
      </c>
      <c r="E87" s="1205" t="s">
        <v>48</v>
      </c>
      <c r="F87" s="1205" t="s">
        <v>121</v>
      </c>
      <c r="G87" s="1331">
        <v>44116</v>
      </c>
      <c r="H87" s="336">
        <f t="shared" ca="1" si="31"/>
        <v>1.3808219178082193</v>
      </c>
      <c r="I87" s="336">
        <f t="shared" ca="1" si="36"/>
        <v>504</v>
      </c>
      <c r="J87" s="336">
        <f t="shared" ca="1" si="33"/>
        <v>16.8</v>
      </c>
      <c r="K87" s="1136" t="s">
        <v>2179</v>
      </c>
      <c r="L87" s="680"/>
      <c r="M87" s="677"/>
      <c r="N87" s="680"/>
      <c r="O87" s="680"/>
      <c r="P87" s="1318">
        <v>44568</v>
      </c>
      <c r="Q87" s="1151" t="s">
        <v>2219</v>
      </c>
      <c r="R87" s="684" t="s">
        <v>1568</v>
      </c>
      <c r="S87" s="1151">
        <f t="shared" si="34"/>
        <v>452</v>
      </c>
      <c r="T87" s="684">
        <f t="shared" si="35"/>
        <v>15.066666666666666</v>
      </c>
      <c r="U87" s="1151" t="s">
        <v>2220</v>
      </c>
      <c r="V87" s="1151" t="s">
        <v>2192</v>
      </c>
      <c r="W87" s="1151" t="s">
        <v>2221</v>
      </c>
    </row>
    <row r="88" spans="2:23" x14ac:dyDescent="0.2">
      <c r="M88"/>
      <c r="U88" s="1"/>
    </row>
    <row r="89" spans="2:23" x14ac:dyDescent="0.2">
      <c r="M89"/>
      <c r="U89" s="1"/>
    </row>
    <row r="90" spans="2:23" ht="16" x14ac:dyDescent="0.2">
      <c r="B90" s="1332" t="s">
        <v>461</v>
      </c>
      <c r="C90" s="1333">
        <v>1362661</v>
      </c>
      <c r="D90" s="1333" t="s">
        <v>15</v>
      </c>
      <c r="E90" s="1333" t="s">
        <v>52</v>
      </c>
      <c r="F90" s="1333" t="s">
        <v>124</v>
      </c>
      <c r="G90" s="1334">
        <v>44107</v>
      </c>
      <c r="H90" s="448">
        <f t="shared" ref="H90:H96" ca="1" si="37">I90/365</f>
        <v>1.4054794520547946</v>
      </c>
      <c r="I90" s="448">
        <f t="shared" ref="I90:I96" ca="1" si="38">_xlfn.DAYS(TODAY(),G90)</f>
        <v>513</v>
      </c>
      <c r="J90" s="448">
        <f t="shared" ref="J90:J96" ca="1" si="39">I90/30</f>
        <v>17.100000000000001</v>
      </c>
      <c r="K90" s="1138" t="s">
        <v>14</v>
      </c>
      <c r="L90" s="694"/>
      <c r="M90" s="1218"/>
      <c r="N90" s="694"/>
      <c r="O90" s="684"/>
      <c r="P90" s="1318">
        <v>44567</v>
      </c>
      <c r="Q90" s="1151" t="s">
        <v>461</v>
      </c>
      <c r="R90" s="684" t="s">
        <v>1568</v>
      </c>
      <c r="S90" s="1151">
        <f>_xlfn.DAYS(P90,G90)</f>
        <v>460</v>
      </c>
      <c r="T90" s="684">
        <f>S90/30</f>
        <v>15.333333333333334</v>
      </c>
      <c r="U90" s="1151" t="s">
        <v>2222</v>
      </c>
      <c r="V90" s="1151" t="s">
        <v>2223</v>
      </c>
      <c r="W90" s="1151" t="s">
        <v>2224</v>
      </c>
    </row>
    <row r="91" spans="2:23" ht="16" x14ac:dyDescent="0.2">
      <c r="B91" s="1332" t="s">
        <v>462</v>
      </c>
      <c r="C91" s="1333">
        <v>1362661</v>
      </c>
      <c r="D91" s="1333" t="s">
        <v>15</v>
      </c>
      <c r="E91" s="1333" t="s">
        <v>52</v>
      </c>
      <c r="F91" s="1333" t="s">
        <v>121</v>
      </c>
      <c r="G91" s="1334">
        <v>44107</v>
      </c>
      <c r="H91" s="525">
        <f t="shared" ca="1" si="37"/>
        <v>1.4054794520547946</v>
      </c>
      <c r="I91" s="525">
        <f t="shared" ca="1" si="38"/>
        <v>513</v>
      </c>
      <c r="J91" s="525">
        <f t="shared" ca="1" si="39"/>
        <v>17.100000000000001</v>
      </c>
      <c r="K91" s="1138" t="s">
        <v>14</v>
      </c>
      <c r="L91" s="682"/>
      <c r="M91" s="1071"/>
      <c r="N91" s="682"/>
      <c r="O91" s="742"/>
      <c r="P91" s="1318">
        <v>44567</v>
      </c>
      <c r="Q91" s="1151" t="s">
        <v>462</v>
      </c>
      <c r="R91" s="684" t="s">
        <v>1568</v>
      </c>
      <c r="S91" s="1151">
        <f>_xlfn.DAYS(P91,G91)</f>
        <v>460</v>
      </c>
      <c r="T91" s="684">
        <f t="shared" ref="T91:T92" si="40">S91/30</f>
        <v>15.333333333333334</v>
      </c>
      <c r="U91" s="1151" t="s">
        <v>2225</v>
      </c>
      <c r="V91" s="1151" t="s">
        <v>2226</v>
      </c>
      <c r="W91" s="1151" t="s">
        <v>2227</v>
      </c>
    </row>
    <row r="92" spans="2:23" ht="16" x14ac:dyDescent="0.2">
      <c r="B92" s="1332" t="s">
        <v>463</v>
      </c>
      <c r="C92" s="1333">
        <v>1362661</v>
      </c>
      <c r="D92" s="1333" t="s">
        <v>15</v>
      </c>
      <c r="E92" s="1333" t="s">
        <v>52</v>
      </c>
      <c r="F92" s="1333" t="s">
        <v>111</v>
      </c>
      <c r="G92" s="1334">
        <v>44107</v>
      </c>
      <c r="H92" s="525">
        <f t="shared" ca="1" si="37"/>
        <v>1.4054794520547946</v>
      </c>
      <c r="I92" s="525">
        <f t="shared" ca="1" si="38"/>
        <v>513</v>
      </c>
      <c r="J92" s="525">
        <f t="shared" ca="1" si="39"/>
        <v>17.100000000000001</v>
      </c>
      <c r="K92" s="1138" t="s">
        <v>14</v>
      </c>
      <c r="L92" s="680"/>
      <c r="M92" s="677"/>
      <c r="P92" s="1318">
        <v>44567</v>
      </c>
      <c r="Q92" s="1151" t="s">
        <v>463</v>
      </c>
      <c r="R92" s="684" t="s">
        <v>1568</v>
      </c>
      <c r="S92" s="1151">
        <f>_xlfn.DAYS(P92,G92)</f>
        <v>460</v>
      </c>
      <c r="T92" s="684">
        <f t="shared" si="40"/>
        <v>15.333333333333334</v>
      </c>
      <c r="U92" s="1151" t="s">
        <v>2228</v>
      </c>
      <c r="V92" s="1151" t="s">
        <v>2223</v>
      </c>
      <c r="W92" s="1151" t="s">
        <v>2218</v>
      </c>
    </row>
    <row r="93" spans="2:23" ht="16" x14ac:dyDescent="0.2">
      <c r="B93" s="1332" t="s">
        <v>464</v>
      </c>
      <c r="C93" s="1333">
        <v>1362661</v>
      </c>
      <c r="D93" s="1333" t="s">
        <v>15</v>
      </c>
      <c r="E93" s="1333" t="s">
        <v>52</v>
      </c>
      <c r="F93" s="1333" t="s">
        <v>118</v>
      </c>
      <c r="G93" s="1334">
        <v>44107</v>
      </c>
      <c r="H93" s="525">
        <f t="shared" ca="1" si="37"/>
        <v>1.4054794520547946</v>
      </c>
      <c r="I93" s="525">
        <f t="shared" ca="1" si="38"/>
        <v>513</v>
      </c>
      <c r="J93" s="525">
        <f t="shared" ca="1" si="39"/>
        <v>17.100000000000001</v>
      </c>
      <c r="K93" s="1138" t="s">
        <v>14</v>
      </c>
      <c r="L93" s="680"/>
      <c r="M93" s="677"/>
      <c r="P93" s="1318">
        <v>44567</v>
      </c>
      <c r="Q93" s="1151" t="s">
        <v>464</v>
      </c>
      <c r="R93" s="684" t="s">
        <v>2190</v>
      </c>
      <c r="S93" s="1151"/>
      <c r="T93" s="684"/>
      <c r="U93" s="1151" t="s">
        <v>2229</v>
      </c>
      <c r="V93" s="1151" t="s">
        <v>2230</v>
      </c>
      <c r="W93" s="1151"/>
    </row>
    <row r="94" spans="2:23" ht="16" x14ac:dyDescent="0.2">
      <c r="B94" s="1332" t="s">
        <v>465</v>
      </c>
      <c r="C94" s="1333">
        <v>1362658</v>
      </c>
      <c r="D94" s="1333" t="s">
        <v>17</v>
      </c>
      <c r="E94" s="1333" t="s">
        <v>52</v>
      </c>
      <c r="F94" s="1333" t="s">
        <v>124</v>
      </c>
      <c r="G94" s="1334">
        <v>44104</v>
      </c>
      <c r="H94" s="525">
        <f t="shared" ca="1" si="37"/>
        <v>1.4136986301369863</v>
      </c>
      <c r="I94" s="525">
        <f t="shared" ca="1" si="38"/>
        <v>516</v>
      </c>
      <c r="J94" s="525">
        <f t="shared" ca="1" si="39"/>
        <v>17.2</v>
      </c>
      <c r="K94" s="1136" t="s">
        <v>2179</v>
      </c>
      <c r="L94" s="682"/>
      <c r="M94" s="1071"/>
      <c r="N94" s="682"/>
      <c r="O94" s="680"/>
      <c r="P94" s="1318">
        <v>44566</v>
      </c>
      <c r="Q94" s="1151" t="s">
        <v>465</v>
      </c>
      <c r="R94" s="684" t="s">
        <v>1568</v>
      </c>
      <c r="S94" s="1151">
        <f>_xlfn.DAYS(P94,G94)</f>
        <v>462</v>
      </c>
      <c r="T94" s="684">
        <f t="shared" ref="T94:T95" si="41">S94/30</f>
        <v>15.4</v>
      </c>
      <c r="U94" s="1151" t="s">
        <v>2217</v>
      </c>
      <c r="V94" s="1151" t="s">
        <v>2231</v>
      </c>
      <c r="W94" s="1151" t="s">
        <v>2232</v>
      </c>
    </row>
    <row r="95" spans="2:23" ht="16" x14ac:dyDescent="0.2">
      <c r="B95" s="1332" t="s">
        <v>466</v>
      </c>
      <c r="C95" s="1333">
        <v>1362658</v>
      </c>
      <c r="D95" s="1333" t="s">
        <v>17</v>
      </c>
      <c r="E95" s="1333" t="s">
        <v>52</v>
      </c>
      <c r="F95" s="1333" t="s">
        <v>121</v>
      </c>
      <c r="G95" s="1334">
        <v>44104</v>
      </c>
      <c r="H95" s="525">
        <f t="shared" ca="1" si="37"/>
        <v>1.4136986301369863</v>
      </c>
      <c r="I95" s="525">
        <f t="shared" ca="1" si="38"/>
        <v>516</v>
      </c>
      <c r="J95" s="525">
        <f t="shared" ca="1" si="39"/>
        <v>17.2</v>
      </c>
      <c r="K95" s="1136" t="s">
        <v>2179</v>
      </c>
      <c r="L95" s="682"/>
      <c r="M95" s="1071"/>
      <c r="N95" s="682"/>
      <c r="O95" s="680"/>
      <c r="P95" s="1318">
        <v>44566</v>
      </c>
      <c r="Q95" s="1151" t="s">
        <v>466</v>
      </c>
      <c r="R95" s="684" t="s">
        <v>1568</v>
      </c>
      <c r="S95" s="1151">
        <f>_xlfn.DAYS(P95,G95)</f>
        <v>462</v>
      </c>
      <c r="T95" s="684">
        <f t="shared" si="41"/>
        <v>15.4</v>
      </c>
      <c r="U95" s="1151" t="s">
        <v>2233</v>
      </c>
      <c r="V95" s="1151" t="s">
        <v>2231</v>
      </c>
      <c r="W95" s="1151" t="s">
        <v>2227</v>
      </c>
    </row>
    <row r="96" spans="2:23" ht="16" x14ac:dyDescent="0.2">
      <c r="B96" s="1337"/>
      <c r="C96" s="1338">
        <v>1336227</v>
      </c>
      <c r="D96" s="1338" t="s">
        <v>15</v>
      </c>
      <c r="E96" s="1338" t="s">
        <v>52</v>
      </c>
      <c r="F96" s="1338" t="s">
        <v>112</v>
      </c>
      <c r="G96" s="1339">
        <v>44104</v>
      </c>
      <c r="H96" s="448">
        <f t="shared" ca="1" si="37"/>
        <v>1.4136986301369863</v>
      </c>
      <c r="I96" s="448">
        <f t="shared" ca="1" si="38"/>
        <v>516</v>
      </c>
      <c r="J96" s="448">
        <f t="shared" ca="1" si="39"/>
        <v>17.2</v>
      </c>
      <c r="K96" s="1136" t="s">
        <v>2179</v>
      </c>
      <c r="L96" s="168"/>
      <c r="M96" s="119"/>
      <c r="N96" s="168"/>
      <c r="O96" s="934"/>
      <c r="P96" s="1335">
        <v>44568</v>
      </c>
      <c r="Q96" s="1336" t="s">
        <v>2234</v>
      </c>
      <c r="R96" s="934" t="s">
        <v>1568</v>
      </c>
      <c r="S96" s="1151">
        <f>_xlfn.DAYS(P96,G96)</f>
        <v>464</v>
      </c>
      <c r="T96" s="684">
        <f t="shared" ref="T96" si="42">S96/30</f>
        <v>15.466666666666667</v>
      </c>
      <c r="U96" s="1336" t="s">
        <v>2197</v>
      </c>
      <c r="V96" s="1336" t="s">
        <v>2212</v>
      </c>
      <c r="W96" s="1336" t="s">
        <v>2235</v>
      </c>
    </row>
    <row r="97" spans="2:23" x14ac:dyDescent="0.2">
      <c r="M97"/>
      <c r="U97" s="1"/>
    </row>
    <row r="98" spans="2:23" x14ac:dyDescent="0.2">
      <c r="M98"/>
      <c r="U98" s="1"/>
    </row>
    <row r="99" spans="2:23" ht="16" x14ac:dyDescent="0.2">
      <c r="B99" s="1340"/>
      <c r="C99" s="104">
        <v>1442002</v>
      </c>
      <c r="D99" s="104" t="s">
        <v>17</v>
      </c>
      <c r="E99" s="179" t="s">
        <v>54</v>
      </c>
      <c r="F99" s="104" t="s">
        <v>115</v>
      </c>
      <c r="G99" s="146">
        <v>44119</v>
      </c>
      <c r="H99" s="362">
        <f ca="1">YEARFRAC(G99,TODAY())</f>
        <v>1.3694444444444445</v>
      </c>
      <c r="I99" s="104">
        <f ca="1">_xlfn.DAYS(TODAY(),G99)</f>
        <v>501</v>
      </c>
      <c r="J99" s="104">
        <f ca="1">(I99/30)</f>
        <v>16.7</v>
      </c>
      <c r="K99" s="1136" t="s">
        <v>2179</v>
      </c>
      <c r="L99" s="680"/>
      <c r="M99" s="677"/>
      <c r="N99" s="680"/>
      <c r="O99" s="680"/>
      <c r="P99" s="1318">
        <v>44595</v>
      </c>
      <c r="Q99" s="1151" t="s">
        <v>2236</v>
      </c>
      <c r="R99" s="684" t="s">
        <v>1568</v>
      </c>
      <c r="S99" s="1151">
        <f>_xlfn.DAYS(P99,G99)</f>
        <v>476</v>
      </c>
      <c r="T99" s="684">
        <f t="shared" ref="T99:T102" si="43">S99/30</f>
        <v>15.866666666666667</v>
      </c>
      <c r="U99" s="1151" t="s">
        <v>2204</v>
      </c>
      <c r="V99" s="1151" t="s">
        <v>2208</v>
      </c>
      <c r="W99" s="1151" t="s">
        <v>2218</v>
      </c>
    </row>
    <row r="100" spans="2:23" ht="16" x14ac:dyDescent="0.2">
      <c r="B100" s="1340"/>
      <c r="C100" s="104">
        <v>1442002</v>
      </c>
      <c r="D100" s="104" t="s">
        <v>17</v>
      </c>
      <c r="E100" s="179" t="s">
        <v>54</v>
      </c>
      <c r="F100" s="104" t="s">
        <v>111</v>
      </c>
      <c r="G100" s="146">
        <v>44119</v>
      </c>
      <c r="H100" s="362">
        <f ca="1">YEARFRAC(G100,TODAY())</f>
        <v>1.3694444444444445</v>
      </c>
      <c r="I100" s="104">
        <f t="shared" ref="I100:I101" ca="1" si="44">_xlfn.DAYS(TODAY(),G100)</f>
        <v>501</v>
      </c>
      <c r="J100" s="104">
        <f t="shared" ref="J100:J101" ca="1" si="45">(I100/30)</f>
        <v>16.7</v>
      </c>
      <c r="K100" s="1136" t="s">
        <v>2179</v>
      </c>
      <c r="L100" s="680"/>
      <c r="M100" s="677"/>
      <c r="N100" s="680"/>
      <c r="O100" s="680"/>
      <c r="P100" s="1318">
        <v>44595</v>
      </c>
      <c r="Q100" s="1151" t="s">
        <v>2237</v>
      </c>
      <c r="R100" s="684" t="s">
        <v>2190</v>
      </c>
      <c r="S100" s="1151">
        <f>_xlfn.DAYS(P100,G100)</f>
        <v>476</v>
      </c>
      <c r="T100" s="684">
        <f t="shared" si="43"/>
        <v>15.866666666666667</v>
      </c>
      <c r="U100" s="1151" t="s">
        <v>2193</v>
      </c>
      <c r="V100" s="1151" t="s">
        <v>2194</v>
      </c>
      <c r="W100" s="1151"/>
    </row>
    <row r="101" spans="2:23" ht="16" x14ac:dyDescent="0.2">
      <c r="B101" s="1340"/>
      <c r="C101" s="104">
        <v>1442002</v>
      </c>
      <c r="D101" s="104" t="s">
        <v>17</v>
      </c>
      <c r="E101" s="179" t="s">
        <v>54</v>
      </c>
      <c r="F101" s="104"/>
      <c r="G101" s="146">
        <v>44140</v>
      </c>
      <c r="H101" s="362">
        <f t="shared" ref="H101" ca="1" si="46">YEARFRAC(G101,TODAY())</f>
        <v>1.3138888888888889</v>
      </c>
      <c r="I101" s="104">
        <f t="shared" ca="1" si="44"/>
        <v>480</v>
      </c>
      <c r="J101" s="104">
        <f t="shared" ca="1" si="45"/>
        <v>16</v>
      </c>
      <c r="K101" s="1136" t="s">
        <v>2179</v>
      </c>
      <c r="L101" s="680"/>
      <c r="M101" s="677"/>
      <c r="N101" s="680"/>
      <c r="O101" s="680"/>
      <c r="P101" s="1318">
        <v>44595</v>
      </c>
      <c r="Q101" s="1151" t="s">
        <v>2238</v>
      </c>
      <c r="R101" s="684" t="s">
        <v>1568</v>
      </c>
      <c r="S101" s="1151">
        <f>_xlfn.DAYS(P101,G101)</f>
        <v>455</v>
      </c>
      <c r="T101" s="684">
        <f t="shared" si="43"/>
        <v>15.166666666666666</v>
      </c>
      <c r="U101" s="1151" t="s">
        <v>2239</v>
      </c>
      <c r="V101" s="1151" t="s">
        <v>2240</v>
      </c>
      <c r="W101" s="1151" t="s">
        <v>2218</v>
      </c>
    </row>
    <row r="102" spans="2:23" ht="16" x14ac:dyDescent="0.2">
      <c r="B102" s="1340"/>
      <c r="C102" s="1235">
        <v>1442002</v>
      </c>
      <c r="D102" s="1235" t="s">
        <v>17</v>
      </c>
      <c r="E102" s="179" t="s">
        <v>54</v>
      </c>
      <c r="F102" s="1235" t="s">
        <v>118</v>
      </c>
      <c r="G102" s="1236">
        <v>44119</v>
      </c>
      <c r="H102" s="1237">
        <f ca="1">YEARFRAC(G102,TODAY())</f>
        <v>1.3694444444444445</v>
      </c>
      <c r="I102" s="1235">
        <f ca="1">_xlfn.DAYS(TODAY(),G102)</f>
        <v>501</v>
      </c>
      <c r="J102" s="1235">
        <f ca="1">(I102/30)</f>
        <v>16.7</v>
      </c>
      <c r="K102" s="1136" t="s">
        <v>2179</v>
      </c>
      <c r="L102" s="680"/>
      <c r="M102" s="677"/>
      <c r="N102" s="680"/>
      <c r="O102" s="680"/>
      <c r="P102" s="1318">
        <v>44595</v>
      </c>
      <c r="Q102" s="1151" t="s">
        <v>2241</v>
      </c>
      <c r="R102" s="684" t="s">
        <v>1568</v>
      </c>
      <c r="S102" s="1151">
        <f>_xlfn.DAYS(P102,G102)</f>
        <v>476</v>
      </c>
      <c r="T102" s="684">
        <f t="shared" si="43"/>
        <v>15.866666666666667</v>
      </c>
      <c r="U102" s="1151" t="s">
        <v>2242</v>
      </c>
      <c r="V102" s="1151" t="s">
        <v>2212</v>
      </c>
      <c r="W102" s="1151"/>
    </row>
    <row r="106" spans="2:23" ht="19" x14ac:dyDescent="0.25">
      <c r="E106" s="305" t="s">
        <v>12</v>
      </c>
      <c r="I106" s="305" t="s">
        <v>12</v>
      </c>
      <c r="K106" s="680"/>
      <c r="L106" s="680"/>
    </row>
    <row r="107" spans="2:23" ht="19" x14ac:dyDescent="0.25">
      <c r="D107" s="305" t="s">
        <v>15</v>
      </c>
      <c r="E107" s="1203" t="s">
        <v>1568</v>
      </c>
      <c r="F107" s="305" t="s">
        <v>17</v>
      </c>
      <c r="H107" s="305" t="s">
        <v>15</v>
      </c>
      <c r="I107" s="1203" t="s">
        <v>1568</v>
      </c>
      <c r="J107" s="305" t="s">
        <v>17</v>
      </c>
      <c r="L107" s="680"/>
    </row>
    <row r="108" spans="2:23" ht="33" x14ac:dyDescent="0.25">
      <c r="D108" s="305"/>
      <c r="E108" s="1203" t="s">
        <v>2243</v>
      </c>
      <c r="F108" s="305"/>
      <c r="H108" s="305"/>
      <c r="I108" s="1203"/>
      <c r="J108" s="305"/>
      <c r="L108" s="680"/>
    </row>
    <row r="109" spans="2:23" x14ac:dyDescent="0.2">
      <c r="D109" s="1197"/>
      <c r="E109" s="1198" t="s">
        <v>24</v>
      </c>
      <c r="F109" s="1199"/>
      <c r="H109" s="1197"/>
      <c r="I109" s="1198" t="s">
        <v>24</v>
      </c>
      <c r="J109" s="1199"/>
      <c r="L109" s="680"/>
    </row>
    <row r="110" spans="2:23" x14ac:dyDescent="0.2">
      <c r="D110" s="262"/>
      <c r="E110" s="261" t="s">
        <v>2244</v>
      </c>
      <c r="F110" s="263"/>
      <c r="H110" s="1275">
        <v>2</v>
      </c>
      <c r="I110" s="261" t="s">
        <v>2244</v>
      </c>
      <c r="J110" s="263"/>
      <c r="L110" s="680"/>
      <c r="O110" s="680"/>
    </row>
    <row r="111" spans="2:23" x14ac:dyDescent="0.2">
      <c r="D111" s="262"/>
      <c r="E111" s="261" t="s">
        <v>2245</v>
      </c>
      <c r="F111" s="263"/>
      <c r="H111" s="1275">
        <v>3</v>
      </c>
      <c r="I111" s="261" t="s">
        <v>2245</v>
      </c>
      <c r="J111" s="1276">
        <v>3</v>
      </c>
      <c r="K111" s="1" t="s">
        <v>2246</v>
      </c>
      <c r="L111" s="680"/>
      <c r="O111" s="680"/>
    </row>
    <row r="112" spans="2:23" x14ac:dyDescent="0.2">
      <c r="D112" s="262"/>
      <c r="E112" s="261" t="s">
        <v>2247</v>
      </c>
      <c r="F112" s="263"/>
      <c r="H112" s="1275">
        <v>1</v>
      </c>
      <c r="I112" s="261" t="s">
        <v>2247</v>
      </c>
      <c r="J112" s="263"/>
      <c r="L112" s="680"/>
      <c r="O112" s="680"/>
    </row>
    <row r="113" spans="4:21" x14ac:dyDescent="0.2">
      <c r="D113" s="262"/>
      <c r="E113" s="261" t="s">
        <v>2248</v>
      </c>
      <c r="F113" s="263"/>
      <c r="H113" s="1275">
        <v>2</v>
      </c>
      <c r="I113" s="261" t="s">
        <v>2248</v>
      </c>
      <c r="J113" s="1276">
        <v>2</v>
      </c>
      <c r="K113" s="1" t="s">
        <v>2246</v>
      </c>
      <c r="L113" s="680"/>
      <c r="O113" s="680"/>
    </row>
    <row r="114" spans="4:21" x14ac:dyDescent="0.2">
      <c r="D114" s="262"/>
      <c r="E114" s="261"/>
      <c r="F114" s="263"/>
      <c r="H114" s="262"/>
      <c r="I114" s="261"/>
      <c r="J114" s="263"/>
      <c r="L114" s="680"/>
      <c r="M114" s="168"/>
      <c r="O114" s="680"/>
    </row>
    <row r="115" spans="4:21" ht="16" x14ac:dyDescent="0.2">
      <c r="D115" s="286"/>
      <c r="E115" s="287" t="s">
        <v>40</v>
      </c>
      <c r="F115" s="288"/>
      <c r="H115" s="286"/>
      <c r="I115" s="287" t="s">
        <v>40</v>
      </c>
      <c r="J115" s="288"/>
      <c r="L115" s="680"/>
      <c r="O115" s="680"/>
    </row>
    <row r="116" spans="4:21" x14ac:dyDescent="0.2">
      <c r="D116" s="264"/>
      <c r="E116" s="261" t="s">
        <v>2244</v>
      </c>
      <c r="F116" s="269"/>
      <c r="H116" s="1278">
        <v>2</v>
      </c>
      <c r="I116" s="261" t="s">
        <v>2244</v>
      </c>
      <c r="J116" s="1277">
        <v>3</v>
      </c>
      <c r="L116" s="680"/>
      <c r="O116" s="680"/>
    </row>
    <row r="117" spans="4:21" x14ac:dyDescent="0.2">
      <c r="D117" s="264"/>
      <c r="E117" s="261" t="s">
        <v>2245</v>
      </c>
      <c r="F117" s="269"/>
      <c r="H117" s="1278">
        <v>4</v>
      </c>
      <c r="I117" s="261" t="s">
        <v>2245</v>
      </c>
      <c r="J117" s="269"/>
      <c r="L117" s="680"/>
      <c r="O117" s="680"/>
    </row>
    <row r="118" spans="4:21" x14ac:dyDescent="0.2">
      <c r="D118" s="264"/>
      <c r="E118" s="261" t="s">
        <v>2247</v>
      </c>
      <c r="F118" s="269"/>
      <c r="H118" s="264"/>
      <c r="I118" s="261" t="s">
        <v>2247</v>
      </c>
      <c r="J118" s="1277">
        <v>2</v>
      </c>
      <c r="L118" s="680"/>
      <c r="O118" s="680"/>
    </row>
    <row r="119" spans="4:21" x14ac:dyDescent="0.2">
      <c r="D119" s="264"/>
      <c r="E119" s="261" t="s">
        <v>2248</v>
      </c>
      <c r="F119" s="269"/>
      <c r="H119" s="1278">
        <v>2</v>
      </c>
      <c r="I119" s="261" t="s">
        <v>2248</v>
      </c>
      <c r="J119" s="269"/>
      <c r="L119" s="680"/>
      <c r="O119" s="680"/>
    </row>
    <row r="120" spans="4:21" x14ac:dyDescent="0.2">
      <c r="D120" s="264"/>
      <c r="E120" s="261"/>
      <c r="F120" s="269"/>
      <c r="H120" s="264"/>
      <c r="I120" s="261"/>
      <c r="J120" s="269"/>
      <c r="K120" s="1223" t="s">
        <v>2249</v>
      </c>
      <c r="L120" s="680"/>
      <c r="O120" s="680"/>
    </row>
    <row r="121" spans="4:21" ht="16" x14ac:dyDescent="0.2">
      <c r="D121" s="297"/>
      <c r="E121" s="298" t="s">
        <v>48</v>
      </c>
      <c r="F121" s="299"/>
      <c r="H121" s="297"/>
      <c r="I121" s="298" t="s">
        <v>48</v>
      </c>
      <c r="J121" s="299"/>
      <c r="K121" s="1223" t="s">
        <v>2250</v>
      </c>
      <c r="L121" s="680"/>
      <c r="O121" s="680"/>
    </row>
    <row r="122" spans="4:21" x14ac:dyDescent="0.2">
      <c r="D122" s="265">
        <v>3</v>
      </c>
      <c r="E122" s="261" t="s">
        <v>2244</v>
      </c>
      <c r="F122" s="270">
        <v>3</v>
      </c>
      <c r="H122" s="265">
        <v>3</v>
      </c>
      <c r="I122" s="261" t="s">
        <v>2244</v>
      </c>
      <c r="J122" s="270">
        <v>3</v>
      </c>
      <c r="K122" s="1" t="s">
        <v>2246</v>
      </c>
      <c r="O122" s="680"/>
    </row>
    <row r="123" spans="4:21" x14ac:dyDescent="0.2">
      <c r="D123" s="265"/>
      <c r="E123" s="261" t="s">
        <v>2245</v>
      </c>
      <c r="F123" s="270"/>
      <c r="H123" s="1291">
        <v>3</v>
      </c>
      <c r="I123" s="261" t="s">
        <v>2245</v>
      </c>
      <c r="J123" s="1292">
        <v>3</v>
      </c>
      <c r="K123" s="1" t="s">
        <v>2246</v>
      </c>
      <c r="O123" s="680"/>
    </row>
    <row r="124" spans="4:21" x14ac:dyDescent="0.2">
      <c r="D124" s="265">
        <v>1</v>
      </c>
      <c r="E124" s="261" t="s">
        <v>2247</v>
      </c>
      <c r="F124" s="270">
        <v>2</v>
      </c>
      <c r="H124" s="1291">
        <v>2</v>
      </c>
      <c r="I124" s="261" t="s">
        <v>2247</v>
      </c>
      <c r="J124" s="270">
        <v>2</v>
      </c>
      <c r="L124" s="680"/>
      <c r="O124" s="680"/>
    </row>
    <row r="125" spans="4:21" x14ac:dyDescent="0.2">
      <c r="D125" s="265"/>
      <c r="E125" s="261" t="s">
        <v>2248</v>
      </c>
      <c r="F125" s="270"/>
      <c r="H125" s="1291">
        <v>2</v>
      </c>
      <c r="I125" s="261" t="s">
        <v>2248</v>
      </c>
      <c r="J125" s="1292">
        <v>2</v>
      </c>
      <c r="L125" s="680"/>
      <c r="O125" s="680"/>
    </row>
    <row r="126" spans="4:21" x14ac:dyDescent="0.2">
      <c r="D126" s="265"/>
      <c r="E126" s="261"/>
      <c r="F126" s="270"/>
      <c r="H126" s="265"/>
      <c r="I126" s="261"/>
      <c r="J126" s="270"/>
      <c r="L126" s="680"/>
      <c r="O126" s="680"/>
    </row>
    <row r="127" spans="4:21" ht="16" x14ac:dyDescent="0.2">
      <c r="D127" s="1200"/>
      <c r="E127" s="1201" t="s">
        <v>52</v>
      </c>
      <c r="F127" s="1202"/>
      <c r="H127" s="1200"/>
      <c r="I127" s="1201" t="s">
        <v>52</v>
      </c>
      <c r="J127" s="1202"/>
      <c r="L127" s="680"/>
      <c r="O127" s="680"/>
    </row>
    <row r="128" spans="4:21" x14ac:dyDescent="0.2">
      <c r="D128" s="266">
        <v>1</v>
      </c>
      <c r="E128" s="261" t="s">
        <v>2244</v>
      </c>
      <c r="F128" s="271">
        <v>2</v>
      </c>
      <c r="H128" s="1274">
        <v>3</v>
      </c>
      <c r="I128" s="261" t="s">
        <v>2244</v>
      </c>
      <c r="J128" s="1273">
        <v>3</v>
      </c>
      <c r="K128" s="1" t="s">
        <v>2251</v>
      </c>
      <c r="L128" s="680"/>
      <c r="O128" s="680"/>
      <c r="T128" s="460" t="s">
        <v>2252</v>
      </c>
      <c r="U128" s="1"/>
    </row>
    <row r="129" spans="4:28" x14ac:dyDescent="0.2">
      <c r="D129" s="422">
        <v>3</v>
      </c>
      <c r="E129" s="261" t="s">
        <v>2245</v>
      </c>
      <c r="F129" s="1273"/>
      <c r="H129" s="1274">
        <v>5</v>
      </c>
      <c r="I129" s="261" t="s">
        <v>2245</v>
      </c>
      <c r="J129" s="1273">
        <v>3</v>
      </c>
      <c r="K129" s="1" t="s">
        <v>2251</v>
      </c>
      <c r="L129" s="680" t="s">
        <v>2253</v>
      </c>
      <c r="O129" s="680"/>
      <c r="U129" s="1"/>
    </row>
    <row r="130" spans="4:28" ht="16" x14ac:dyDescent="0.2">
      <c r="D130" s="266"/>
      <c r="E130" s="261" t="s">
        <v>2247</v>
      </c>
      <c r="F130" s="271"/>
      <c r="H130" s="1274">
        <v>1</v>
      </c>
      <c r="I130" s="261" t="s">
        <v>2247</v>
      </c>
      <c r="J130" s="1273">
        <v>1</v>
      </c>
      <c r="L130" s="680"/>
      <c r="O130" s="680"/>
      <c r="T130" s="1146">
        <v>1378918</v>
      </c>
      <c r="U130" s="1144" t="s">
        <v>17</v>
      </c>
      <c r="V130" s="1144" t="s">
        <v>40</v>
      </c>
      <c r="W130" s="1144" t="s">
        <v>124</v>
      </c>
      <c r="X130" s="1145">
        <v>44169</v>
      </c>
      <c r="Y130" s="105">
        <f ca="1">Z130/365</f>
        <v>1.2356164383561643</v>
      </c>
      <c r="Z130" s="105">
        <f ca="1">_xlfn.DAYS(TODAY(),X130)</f>
        <v>451</v>
      </c>
      <c r="AA130" s="105">
        <f ca="1">Z130/30</f>
        <v>15.033333333333333</v>
      </c>
      <c r="AB130" s="1136" t="s">
        <v>2179</v>
      </c>
    </row>
    <row r="131" spans="4:28" ht="16" x14ac:dyDescent="0.2">
      <c r="D131" s="266">
        <v>1</v>
      </c>
      <c r="E131" s="261" t="s">
        <v>2248</v>
      </c>
      <c r="F131" s="271"/>
      <c r="H131" s="266">
        <v>1</v>
      </c>
      <c r="I131" s="261" t="s">
        <v>2248</v>
      </c>
      <c r="J131" s="1273">
        <v>1</v>
      </c>
      <c r="L131" s="680"/>
      <c r="O131" s="680"/>
      <c r="T131" s="1146">
        <v>1378918</v>
      </c>
      <c r="U131" s="1144" t="s">
        <v>17</v>
      </c>
      <c r="V131" s="1144" t="s">
        <v>40</v>
      </c>
      <c r="W131" s="1144" t="s">
        <v>121</v>
      </c>
      <c r="X131" s="1145">
        <v>44169</v>
      </c>
      <c r="Y131" s="105">
        <f ca="1">Z131/365</f>
        <v>1.2356164383561643</v>
      </c>
      <c r="Z131" s="105">
        <f ca="1">_xlfn.DAYS(TODAY(),X131)</f>
        <v>451</v>
      </c>
      <c r="AA131" s="105">
        <f ca="1">Z131/30</f>
        <v>15.033333333333333</v>
      </c>
      <c r="AB131" s="1136" t="s">
        <v>2179</v>
      </c>
    </row>
    <row r="132" spans="4:28" ht="16" x14ac:dyDescent="0.2">
      <c r="D132" s="266"/>
      <c r="E132" s="261"/>
      <c r="F132" s="271"/>
      <c r="H132" s="266"/>
      <c r="I132" s="261"/>
      <c r="J132" s="271"/>
      <c r="L132" s="680"/>
      <c r="O132" s="680"/>
      <c r="T132" s="1251">
        <v>1378918</v>
      </c>
      <c r="U132" s="1252" t="s">
        <v>17</v>
      </c>
      <c r="V132" s="1252" t="s">
        <v>40</v>
      </c>
      <c r="W132" s="1252" t="s">
        <v>111</v>
      </c>
      <c r="X132" s="1253">
        <v>44169</v>
      </c>
      <c r="Y132" s="1009">
        <f ca="1">Z132/365</f>
        <v>1.2356164383561643</v>
      </c>
      <c r="Z132" s="1009">
        <f ca="1">_xlfn.DAYS(TODAY(),X132)</f>
        <v>451</v>
      </c>
      <c r="AA132" s="1009">
        <f ca="1">Z132/30</f>
        <v>15.033333333333333</v>
      </c>
      <c r="AB132" s="1254" t="s">
        <v>2179</v>
      </c>
    </row>
    <row r="133" spans="4:28" ht="16" x14ac:dyDescent="0.2">
      <c r="D133" s="289"/>
      <c r="E133" s="290" t="s">
        <v>54</v>
      </c>
      <c r="F133" s="291"/>
      <c r="H133" s="289"/>
      <c r="I133" s="290" t="s">
        <v>54</v>
      </c>
      <c r="J133" s="291"/>
      <c r="L133" s="680"/>
      <c r="O133" s="680"/>
      <c r="U133" s="1"/>
    </row>
    <row r="134" spans="4:28" x14ac:dyDescent="0.2">
      <c r="D134" s="267"/>
      <c r="E134" s="261" t="s">
        <v>2244</v>
      </c>
      <c r="F134" s="272"/>
      <c r="H134" s="267"/>
      <c r="I134" s="261" t="s">
        <v>2244</v>
      </c>
      <c r="J134" s="1312">
        <v>3</v>
      </c>
      <c r="L134" s="680"/>
      <c r="O134" s="680"/>
    </row>
    <row r="135" spans="4:28" x14ac:dyDescent="0.2">
      <c r="D135" s="267"/>
      <c r="E135" s="261" t="s">
        <v>2245</v>
      </c>
      <c r="F135" s="272"/>
      <c r="H135" s="267"/>
      <c r="I135" s="261" t="s">
        <v>2245</v>
      </c>
      <c r="J135" s="272"/>
      <c r="L135" s="680"/>
      <c r="O135" s="680"/>
    </row>
    <row r="136" spans="4:28" ht="16" x14ac:dyDescent="0.2">
      <c r="D136" s="267"/>
      <c r="E136" s="261" t="s">
        <v>2247</v>
      </c>
      <c r="F136" s="272"/>
      <c r="H136" s="267"/>
      <c r="I136" s="261" t="s">
        <v>2247</v>
      </c>
      <c r="J136" s="1312">
        <v>1</v>
      </c>
      <c r="L136" s="682"/>
      <c r="O136" s="680"/>
    </row>
    <row r="137" spans="4:28" ht="16" x14ac:dyDescent="0.2">
      <c r="D137" s="267"/>
      <c r="E137" s="261" t="s">
        <v>2248</v>
      </c>
      <c r="F137" s="272"/>
      <c r="H137" s="267"/>
      <c r="I137" s="261" t="s">
        <v>2248</v>
      </c>
      <c r="J137" s="272"/>
      <c r="L137" s="682"/>
      <c r="O137" s="680"/>
    </row>
    <row r="138" spans="4:28" ht="16" x14ac:dyDescent="0.2">
      <c r="D138" s="267"/>
      <c r="E138" s="261"/>
      <c r="F138" s="272"/>
      <c r="H138" s="267"/>
      <c r="I138" s="261"/>
      <c r="J138" s="272"/>
      <c r="L138" s="682"/>
      <c r="O138" s="680"/>
    </row>
    <row r="139" spans="4:28" ht="16" x14ac:dyDescent="0.2">
      <c r="D139" s="429"/>
      <c r="E139" s="292" t="s">
        <v>55</v>
      </c>
      <c r="F139" s="428"/>
      <c r="H139" s="429"/>
      <c r="I139" s="292" t="s">
        <v>55</v>
      </c>
      <c r="J139" s="428"/>
      <c r="L139" s="682"/>
      <c r="O139" s="680"/>
    </row>
    <row r="140" spans="4:28" ht="16" x14ac:dyDescent="0.2">
      <c r="D140" s="1263"/>
      <c r="E140" s="261" t="s">
        <v>2244</v>
      </c>
      <c r="F140" s="1264"/>
      <c r="H140" s="1279">
        <v>2</v>
      </c>
      <c r="I140" s="261" t="s">
        <v>2244</v>
      </c>
      <c r="J140" s="1264"/>
      <c r="K140" s="1" t="s">
        <v>2251</v>
      </c>
      <c r="L140" s="682"/>
      <c r="O140" s="682"/>
    </row>
    <row r="141" spans="4:28" ht="16" x14ac:dyDescent="0.2">
      <c r="D141" s="1263"/>
      <c r="E141" s="261" t="s">
        <v>2245</v>
      </c>
      <c r="F141" s="1264"/>
      <c r="H141" s="1279">
        <v>2</v>
      </c>
      <c r="I141" s="261" t="s">
        <v>2245</v>
      </c>
      <c r="J141" s="1280">
        <v>3</v>
      </c>
      <c r="K141" s="1" t="s">
        <v>2251</v>
      </c>
      <c r="L141" s="682"/>
      <c r="O141" s="682"/>
    </row>
    <row r="142" spans="4:28" ht="16" x14ac:dyDescent="0.2">
      <c r="D142" s="1263"/>
      <c r="E142" s="261" t="s">
        <v>2247</v>
      </c>
      <c r="F142" s="1264"/>
      <c r="H142" s="1279">
        <v>1</v>
      </c>
      <c r="I142" s="261" t="s">
        <v>2247</v>
      </c>
      <c r="J142" s="1280"/>
      <c r="O142" s="682"/>
    </row>
    <row r="143" spans="4:28" ht="16" x14ac:dyDescent="0.2">
      <c r="D143" s="1263"/>
      <c r="E143" s="261" t="s">
        <v>2248</v>
      </c>
      <c r="F143" s="1264"/>
      <c r="H143" s="1279">
        <v>1</v>
      </c>
      <c r="I143" s="261" t="s">
        <v>2248</v>
      </c>
      <c r="J143" s="1280">
        <v>1</v>
      </c>
      <c r="O143" s="682"/>
    </row>
    <row r="144" spans="4:28" ht="16" x14ac:dyDescent="0.2">
      <c r="D144" s="1265"/>
      <c r="E144" s="1204"/>
      <c r="F144" s="1266"/>
      <c r="H144" s="1265"/>
      <c r="I144" s="1204"/>
      <c r="J144" s="1266"/>
      <c r="O144" s="682"/>
    </row>
    <row r="145" spans="15:15" ht="16" x14ac:dyDescent="0.2">
      <c r="O145" s="682"/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P10"/>
  <sheetViews>
    <sheetView workbookViewId="0">
      <pane xSplit="3" topLeftCell="AO1" activePane="topRight" state="frozen"/>
      <selection pane="topRight" activeCell="AP1" sqref="AP1"/>
    </sheetView>
  </sheetViews>
  <sheetFormatPr baseColWidth="10" defaultColWidth="8.83203125" defaultRowHeight="15" x14ac:dyDescent="0.2"/>
  <cols>
    <col min="2" max="2" width="9.5" customWidth="1"/>
    <col min="3" max="3" width="18.83203125" customWidth="1"/>
    <col min="4" max="4" width="17" customWidth="1"/>
    <col min="7" max="7" width="11.1640625" customWidth="1"/>
    <col min="8" max="8" width="14.83203125" customWidth="1"/>
    <col min="9" max="9" width="17.6640625" customWidth="1"/>
    <col min="10" max="10" width="16.6640625" customWidth="1"/>
    <col min="11" max="11" width="18" customWidth="1"/>
    <col min="12" max="12" width="25.33203125" customWidth="1"/>
    <col min="13" max="13" width="17.1640625" customWidth="1"/>
    <col min="14" max="14" width="26.33203125" customWidth="1"/>
    <col min="15" max="15" width="21.33203125" customWidth="1"/>
    <col min="16" max="16" width="14.5" style="1" bestFit="1" customWidth="1"/>
    <col min="17" max="18" width="15.6640625" customWidth="1"/>
    <col min="19" max="19" width="14.33203125" customWidth="1"/>
    <col min="20" max="20" width="15.5" customWidth="1"/>
    <col min="21" max="22" width="16.33203125" customWidth="1"/>
    <col min="23" max="23" width="15.33203125" customWidth="1"/>
    <col min="24" max="24" width="16.83203125" customWidth="1"/>
    <col min="25" max="25" width="17.1640625" customWidth="1"/>
    <col min="26" max="26" width="16.33203125" customWidth="1"/>
    <col min="27" max="27" width="16.5" customWidth="1"/>
    <col min="28" max="28" width="16" customWidth="1"/>
    <col min="29" max="29" width="13.6640625" customWidth="1"/>
    <col min="30" max="30" width="12.6640625" customWidth="1"/>
    <col min="31" max="31" width="11.83203125" customWidth="1"/>
    <col min="35" max="35" width="11.83203125" customWidth="1"/>
    <col min="36" max="36" width="11.5" customWidth="1"/>
    <col min="37" max="38" width="12.1640625" customWidth="1"/>
  </cols>
  <sheetData>
    <row r="1" spans="1:42" ht="16" x14ac:dyDescent="0.2">
      <c r="A1" s="168" t="s">
        <v>0</v>
      </c>
      <c r="B1" s="168" t="s">
        <v>1754</v>
      </c>
      <c r="C1" s="169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581" t="s">
        <v>2254</v>
      </c>
      <c r="O1" s="159" t="s">
        <v>2255</v>
      </c>
      <c r="P1" s="168" t="s">
        <v>1933</v>
      </c>
      <c r="Q1" s="168" t="s">
        <v>2011</v>
      </c>
      <c r="R1" s="168" t="s">
        <v>2012</v>
      </c>
      <c r="S1" s="119" t="s">
        <v>2013</v>
      </c>
      <c r="T1" s="168" t="s">
        <v>2014</v>
      </c>
      <c r="U1" s="168" t="s">
        <v>2015</v>
      </c>
      <c r="V1" s="168" t="s">
        <v>2016</v>
      </c>
      <c r="W1" s="119" t="s">
        <v>2088</v>
      </c>
      <c r="X1" s="168" t="s">
        <v>2089</v>
      </c>
      <c r="Y1" s="119" t="s">
        <v>2090</v>
      </c>
      <c r="Z1" s="119" t="s">
        <v>2256</v>
      </c>
      <c r="AA1" s="119" t="s">
        <v>2102</v>
      </c>
      <c r="AB1" s="119" t="s">
        <v>2104</v>
      </c>
      <c r="AC1" t="s">
        <v>2105</v>
      </c>
      <c r="AD1" t="s">
        <v>2107</v>
      </c>
      <c r="AE1" t="s">
        <v>2108</v>
      </c>
      <c r="AF1" t="s">
        <v>2109</v>
      </c>
      <c r="AG1" t="s">
        <v>2110</v>
      </c>
      <c r="AH1" t="s">
        <v>2257</v>
      </c>
      <c r="AI1" t="s">
        <v>2153</v>
      </c>
      <c r="AJ1" t="s">
        <v>2258</v>
      </c>
      <c r="AK1" t="s">
        <v>2259</v>
      </c>
      <c r="AL1" t="s">
        <v>2260</v>
      </c>
      <c r="AM1" t="s">
        <v>2261</v>
      </c>
      <c r="AN1" t="s">
        <v>2262</v>
      </c>
      <c r="AO1" t="s">
        <v>2263</v>
      </c>
      <c r="AP1" t="s">
        <v>2264</v>
      </c>
    </row>
    <row r="2" spans="1:42" ht="16" x14ac:dyDescent="0.2">
      <c r="A2" s="76">
        <v>1</v>
      </c>
      <c r="B2" s="76"/>
      <c r="C2" s="659" t="s">
        <v>170</v>
      </c>
      <c r="D2" s="659">
        <v>1361537</v>
      </c>
      <c r="E2" s="659" t="s">
        <v>17</v>
      </c>
      <c r="F2" s="659" t="s">
        <v>57</v>
      </c>
      <c r="G2" s="659"/>
      <c r="H2" s="660">
        <v>44014</v>
      </c>
      <c r="I2" s="659">
        <f t="shared" ref="I2:I3" ca="1" si="0">YEARFRAC(H2,TODAY())</f>
        <v>1.6555555555555554</v>
      </c>
      <c r="J2" s="659">
        <f t="shared" ref="J2:J3" ca="1" si="1">_xlfn.DAYS(TODAY(),H2)</f>
        <v>606</v>
      </c>
      <c r="K2" s="659">
        <f t="shared" ref="K2:K3" ca="1" si="2">J2/30</f>
        <v>20.2</v>
      </c>
      <c r="L2" s="659" t="s">
        <v>14</v>
      </c>
      <c r="M2" s="661">
        <v>44298</v>
      </c>
      <c r="N2" s="659">
        <v>196</v>
      </c>
      <c r="O2" s="662"/>
      <c r="P2" s="663"/>
      <c r="Q2" s="662"/>
      <c r="R2" s="666"/>
      <c r="S2" s="666"/>
      <c r="T2" s="7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</row>
    <row r="3" spans="1:42" ht="16" x14ac:dyDescent="0.2">
      <c r="A3" s="1">
        <v>2</v>
      </c>
      <c r="B3" s="1" t="s">
        <v>2265</v>
      </c>
      <c r="C3" s="168" t="s">
        <v>170</v>
      </c>
      <c r="D3" s="567">
        <v>1361537</v>
      </c>
      <c r="E3" s="567" t="s">
        <v>17</v>
      </c>
      <c r="F3" s="567" t="s">
        <v>57</v>
      </c>
      <c r="G3" s="567" t="s">
        <v>124</v>
      </c>
      <c r="H3" s="568">
        <v>44062</v>
      </c>
      <c r="I3" s="567">
        <f t="shared" ca="1" si="0"/>
        <v>1.5249999999999999</v>
      </c>
      <c r="J3" s="567">
        <f t="shared" ca="1" si="1"/>
        <v>558</v>
      </c>
      <c r="K3" s="567">
        <f t="shared" ca="1" si="2"/>
        <v>18.600000000000001</v>
      </c>
      <c r="L3" s="313" t="s">
        <v>14</v>
      </c>
      <c r="M3" s="13">
        <v>44298</v>
      </c>
      <c r="N3" s="168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6"/>
      <c r="AC3" s="666"/>
      <c r="AD3" s="666"/>
      <c r="AE3" s="666"/>
      <c r="AF3" s="666"/>
      <c r="AG3" s="666"/>
    </row>
    <row r="4" spans="1:42" ht="16" x14ac:dyDescent="0.2">
      <c r="A4" s="1">
        <v>3</v>
      </c>
      <c r="B4" s="1" t="s">
        <v>2266</v>
      </c>
      <c r="C4" s="168" t="s">
        <v>170</v>
      </c>
      <c r="D4" s="567">
        <v>1361537</v>
      </c>
      <c r="E4" s="567" t="s">
        <v>17</v>
      </c>
      <c r="F4" s="567" t="s">
        <v>57</v>
      </c>
      <c r="G4" s="567" t="s">
        <v>2267</v>
      </c>
      <c r="H4" s="568">
        <v>44157</v>
      </c>
      <c r="I4" s="567">
        <f ca="1">YEARFRAC(H4,TODAY())</f>
        <v>1.2666666666666666</v>
      </c>
      <c r="J4" s="567">
        <f ca="1">_xlfn.DAYS(TODAY(),H4)</f>
        <v>463</v>
      </c>
      <c r="K4" s="567">
        <f ca="1">J4/30</f>
        <v>15.433333333333334</v>
      </c>
      <c r="L4" s="313" t="s">
        <v>14</v>
      </c>
      <c r="M4" s="13">
        <v>44298</v>
      </c>
      <c r="N4" s="168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</row>
    <row r="5" spans="1:42" ht="16" x14ac:dyDescent="0.2">
      <c r="A5" s="1">
        <v>4</v>
      </c>
      <c r="B5" s="1" t="s">
        <v>2268</v>
      </c>
      <c r="C5" s="168" t="s">
        <v>182</v>
      </c>
      <c r="D5" s="567">
        <v>1369925</v>
      </c>
      <c r="E5" s="567" t="s">
        <v>17</v>
      </c>
      <c r="F5" s="567" t="s">
        <v>57</v>
      </c>
      <c r="G5" s="567" t="s">
        <v>124</v>
      </c>
      <c r="H5" s="568">
        <v>44157</v>
      </c>
      <c r="I5" s="567">
        <f t="shared" ref="I5:I10" ca="1" si="3">YEARFRAC(H5,TODAY())</f>
        <v>1.2666666666666666</v>
      </c>
      <c r="J5" s="567">
        <f t="shared" ref="J5:J10" ca="1" si="4">_xlfn.DAYS(TODAY(),H5)</f>
        <v>463</v>
      </c>
      <c r="K5" s="567">
        <f t="shared" ref="K5:K10" ca="1" si="5">J5/30</f>
        <v>15.433333333333334</v>
      </c>
      <c r="L5" s="313" t="s">
        <v>14</v>
      </c>
      <c r="M5" s="13">
        <v>44298</v>
      </c>
      <c r="N5" s="168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6"/>
      <c r="AC5" s="666"/>
      <c r="AD5" s="666"/>
      <c r="AE5" s="666"/>
      <c r="AF5" s="666"/>
      <c r="AG5" s="666"/>
    </row>
    <row r="6" spans="1:42" ht="16" x14ac:dyDescent="0.2">
      <c r="A6" s="1">
        <v>5</v>
      </c>
      <c r="B6" s="1" t="s">
        <v>2269</v>
      </c>
      <c r="C6" s="168" t="s">
        <v>182</v>
      </c>
      <c r="D6" s="567">
        <v>1369925</v>
      </c>
      <c r="E6" s="567" t="s">
        <v>17</v>
      </c>
      <c r="F6" s="567" t="s">
        <v>57</v>
      </c>
      <c r="G6" s="567" t="s">
        <v>2267</v>
      </c>
      <c r="H6" s="568">
        <v>44157</v>
      </c>
      <c r="I6" s="567">
        <f t="shared" ca="1" si="3"/>
        <v>1.2666666666666666</v>
      </c>
      <c r="J6" s="567">
        <f t="shared" ca="1" si="4"/>
        <v>463</v>
      </c>
      <c r="K6" s="567">
        <f t="shared" ca="1" si="5"/>
        <v>15.433333333333334</v>
      </c>
      <c r="L6" s="313" t="s">
        <v>14</v>
      </c>
      <c r="M6" s="13">
        <v>44298</v>
      </c>
      <c r="N6" s="168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6"/>
      <c r="AC6" s="666"/>
      <c r="AD6" s="666"/>
      <c r="AE6" s="666"/>
      <c r="AF6" s="666"/>
      <c r="AG6" s="666"/>
    </row>
    <row r="7" spans="1:42" ht="16" x14ac:dyDescent="0.2">
      <c r="A7" s="1">
        <v>6</v>
      </c>
      <c r="B7" s="1" t="s">
        <v>2270</v>
      </c>
      <c r="C7" s="168" t="s">
        <v>192</v>
      </c>
      <c r="D7" s="567">
        <v>1369924</v>
      </c>
      <c r="E7" s="567" t="s">
        <v>15</v>
      </c>
      <c r="F7" s="567" t="s">
        <v>57</v>
      </c>
      <c r="G7" s="567" t="s">
        <v>124</v>
      </c>
      <c r="H7" s="568">
        <v>44157</v>
      </c>
      <c r="I7" s="567">
        <f t="shared" ca="1" si="3"/>
        <v>1.2666666666666666</v>
      </c>
      <c r="J7" s="567">
        <f t="shared" ca="1" si="4"/>
        <v>463</v>
      </c>
      <c r="K7" s="567">
        <f t="shared" ca="1" si="5"/>
        <v>15.433333333333334</v>
      </c>
      <c r="L7" s="313" t="s">
        <v>14</v>
      </c>
      <c r="M7" s="13">
        <v>44298</v>
      </c>
      <c r="N7" s="168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6"/>
      <c r="AC7" s="666"/>
      <c r="AD7" s="666"/>
      <c r="AE7" s="666"/>
      <c r="AF7" s="666"/>
      <c r="AG7" s="666"/>
    </row>
    <row r="8" spans="1:42" ht="16" x14ac:dyDescent="0.2">
      <c r="A8" s="1">
        <v>7</v>
      </c>
      <c r="B8" s="1" t="s">
        <v>2271</v>
      </c>
      <c r="C8" s="168" t="s">
        <v>192</v>
      </c>
      <c r="D8" s="567">
        <v>1369924</v>
      </c>
      <c r="E8" s="567" t="s">
        <v>15</v>
      </c>
      <c r="F8" s="567" t="s">
        <v>57</v>
      </c>
      <c r="G8" s="567" t="s">
        <v>121</v>
      </c>
      <c r="H8" s="568">
        <v>44157</v>
      </c>
      <c r="I8" s="567">
        <f t="shared" ca="1" si="3"/>
        <v>1.2666666666666666</v>
      </c>
      <c r="J8" s="567">
        <f t="shared" ca="1" si="4"/>
        <v>463</v>
      </c>
      <c r="K8" s="567">
        <f t="shared" ca="1" si="5"/>
        <v>15.433333333333334</v>
      </c>
      <c r="L8" s="313" t="s">
        <v>14</v>
      </c>
      <c r="M8" s="13">
        <v>44298</v>
      </c>
      <c r="N8" s="168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6"/>
      <c r="AC8" s="666"/>
      <c r="AD8" s="666"/>
      <c r="AE8" s="666"/>
      <c r="AF8" s="666"/>
      <c r="AG8" s="666"/>
    </row>
    <row r="9" spans="1:42" ht="16" x14ac:dyDescent="0.2">
      <c r="A9" s="76">
        <v>8</v>
      </c>
      <c r="B9" s="76"/>
      <c r="C9" s="369" t="s">
        <v>170</v>
      </c>
      <c r="D9" s="369">
        <v>1361537</v>
      </c>
      <c r="E9" s="369" t="s">
        <v>17</v>
      </c>
      <c r="F9" s="369" t="s">
        <v>57</v>
      </c>
      <c r="G9" s="369"/>
      <c r="H9" s="664">
        <v>44180</v>
      </c>
      <c r="I9" s="369">
        <f t="shared" ca="1" si="3"/>
        <v>1.2027777777777777</v>
      </c>
      <c r="J9" s="369">
        <f t="shared" ca="1" si="4"/>
        <v>440</v>
      </c>
      <c r="K9" s="369">
        <f t="shared" ca="1" si="5"/>
        <v>14.666666666666666</v>
      </c>
      <c r="L9" s="665" t="s">
        <v>14</v>
      </c>
      <c r="M9" s="122">
        <v>44298</v>
      </c>
      <c r="N9" s="369">
        <v>200</v>
      </c>
      <c r="O9" s="666"/>
      <c r="P9" s="76"/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</row>
    <row r="10" spans="1:42" ht="16" x14ac:dyDescent="0.2">
      <c r="A10" s="76">
        <v>9</v>
      </c>
      <c r="B10" s="76"/>
      <c r="C10" s="369" t="s">
        <v>170</v>
      </c>
      <c r="D10" s="369">
        <v>1361537</v>
      </c>
      <c r="E10" s="369" t="s">
        <v>17</v>
      </c>
      <c r="F10" s="369" t="s">
        <v>57</v>
      </c>
      <c r="G10" s="369"/>
      <c r="H10" s="664">
        <v>44180</v>
      </c>
      <c r="I10" s="369">
        <f t="shared" ca="1" si="3"/>
        <v>1.2027777777777777</v>
      </c>
      <c r="J10" s="369">
        <f t="shared" ca="1" si="4"/>
        <v>440</v>
      </c>
      <c r="K10" s="369">
        <f t="shared" ca="1" si="5"/>
        <v>14.666666666666666</v>
      </c>
      <c r="L10" s="665" t="s">
        <v>14</v>
      </c>
      <c r="M10" s="122">
        <v>44298</v>
      </c>
      <c r="N10" s="369">
        <v>189</v>
      </c>
      <c r="O10" s="666"/>
      <c r="P10" s="76"/>
      <c r="Q10" s="666"/>
      <c r="R10" s="666"/>
      <c r="S10" s="666"/>
      <c r="T10" s="666"/>
      <c r="U10" s="666"/>
      <c r="V10" s="666"/>
      <c r="W10" s="666"/>
      <c r="X10" s="666"/>
      <c r="Y10" s="666"/>
      <c r="Z10" s="666"/>
      <c r="AA10" s="666"/>
      <c r="AB10" s="666"/>
      <c r="AC10" s="666"/>
      <c r="AD10" s="666"/>
      <c r="AE10" s="666"/>
      <c r="AF10" s="666"/>
      <c r="AG10" s="666"/>
    </row>
  </sheetData>
  <pageMargins left="0.7" right="0.7" top="0.75" bottom="0.75" header="0.3" footer="0.3"/>
  <pageSetup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FFC000"/>
    <pageSetUpPr fitToPage="1"/>
  </sheetPr>
  <dimension ref="A1:AL29"/>
  <sheetViews>
    <sheetView workbookViewId="0">
      <pane xSplit="2" topLeftCell="C1" activePane="topRight" state="frozen"/>
      <selection pane="topRight" activeCell="L2" sqref="L2:L13"/>
    </sheetView>
  </sheetViews>
  <sheetFormatPr baseColWidth="10" defaultColWidth="8.83203125" defaultRowHeight="15" x14ac:dyDescent="0.2"/>
  <cols>
    <col min="1" max="1" width="10.5" customWidth="1"/>
    <col min="2" max="2" width="16.6640625" customWidth="1"/>
    <col min="3" max="3" width="15.5" customWidth="1"/>
    <col min="4" max="4" width="16.5" customWidth="1"/>
    <col min="5" max="5" width="7.6640625" customWidth="1"/>
    <col min="6" max="6" width="11.83203125" customWidth="1"/>
    <col min="7" max="7" width="8.5" customWidth="1"/>
    <col min="8" max="8" width="13.5" customWidth="1"/>
    <col min="9" max="9" width="13.6640625" customWidth="1"/>
    <col min="10" max="10" width="12" customWidth="1"/>
    <col min="11" max="11" width="14.83203125" customWidth="1"/>
    <col min="12" max="12" width="18.6640625" customWidth="1"/>
    <col min="13" max="13" width="17.33203125" customWidth="1"/>
    <col min="14" max="14" width="18.5" customWidth="1"/>
    <col min="15" max="15" width="23.5" customWidth="1"/>
    <col min="16" max="16" width="16.5" customWidth="1"/>
    <col min="17" max="17" width="16" customWidth="1"/>
    <col min="18" max="18" width="17.5" customWidth="1"/>
    <col min="19" max="19" width="15.83203125" customWidth="1"/>
    <col min="20" max="20" width="16" customWidth="1"/>
    <col min="21" max="21" width="15.5" customWidth="1"/>
    <col min="22" max="22" width="22.1640625" customWidth="1"/>
    <col min="23" max="23" width="19.5" customWidth="1"/>
    <col min="24" max="24" width="18.6640625" customWidth="1"/>
    <col min="25" max="25" width="16.33203125" customWidth="1"/>
    <col min="26" max="26" width="13.33203125" customWidth="1"/>
    <col min="27" max="27" width="14.83203125" customWidth="1"/>
    <col min="28" max="28" width="14.1640625" customWidth="1"/>
    <col min="29" max="29" width="15.6640625" bestFit="1" customWidth="1"/>
    <col min="30" max="30" width="14.6640625" customWidth="1"/>
    <col min="31" max="31" width="14.83203125" customWidth="1"/>
    <col min="32" max="32" width="13" customWidth="1"/>
    <col min="33" max="33" width="11.83203125" customWidth="1"/>
    <col min="34" max="34" width="11.5" customWidth="1"/>
    <col min="35" max="36" width="14.5" customWidth="1"/>
  </cols>
  <sheetData>
    <row r="1" spans="1:38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  <c r="O1" s="667" t="s">
        <v>2272</v>
      </c>
      <c r="P1" s="945" t="s">
        <v>2273</v>
      </c>
      <c r="Q1" s="119" t="s">
        <v>2090</v>
      </c>
      <c r="R1" s="119" t="s">
        <v>2256</v>
      </c>
      <c r="S1" s="119" t="s">
        <v>2092</v>
      </c>
      <c r="T1" s="119" t="s">
        <v>2102</v>
      </c>
      <c r="U1" s="119" t="s">
        <v>2104</v>
      </c>
      <c r="V1" t="s">
        <v>2274</v>
      </c>
      <c r="W1" s="667" t="s">
        <v>2275</v>
      </c>
      <c r="X1" s="945" t="s">
        <v>2276</v>
      </c>
      <c r="Y1" t="s">
        <v>2277</v>
      </c>
      <c r="Z1" s="119" t="s">
        <v>2107</v>
      </c>
      <c r="AA1" t="s">
        <v>2108</v>
      </c>
      <c r="AB1" t="s">
        <v>2109</v>
      </c>
      <c r="AC1" t="s">
        <v>2110</v>
      </c>
      <c r="AD1" t="s">
        <v>2278</v>
      </c>
      <c r="AE1" t="s">
        <v>2153</v>
      </c>
      <c r="AF1" t="s">
        <v>2258</v>
      </c>
      <c r="AG1" t="s">
        <v>2279</v>
      </c>
      <c r="AH1" t="s">
        <v>2280</v>
      </c>
      <c r="AI1" t="s">
        <v>2261</v>
      </c>
      <c r="AJ1" t="s">
        <v>2281</v>
      </c>
      <c r="AK1" t="s">
        <v>2282</v>
      </c>
    </row>
    <row r="2" spans="1:38" ht="17" x14ac:dyDescent="0.2">
      <c r="A2" s="275">
        <v>1</v>
      </c>
      <c r="B2" s="840" t="s">
        <v>524</v>
      </c>
      <c r="C2" s="275"/>
      <c r="D2" s="99">
        <v>1385324</v>
      </c>
      <c r="E2" s="275" t="s">
        <v>15</v>
      </c>
      <c r="F2" s="275" t="s">
        <v>48</v>
      </c>
      <c r="G2" s="275" t="s">
        <v>124</v>
      </c>
      <c r="H2" s="100">
        <v>44202</v>
      </c>
      <c r="I2" s="102">
        <f t="shared" ref="I2:I13" ca="1" si="0">YEARFRAC(H2,TODAY())</f>
        <v>1.1444444444444444</v>
      </c>
      <c r="J2" s="99">
        <f t="shared" ref="J2:J13" ca="1" si="1">_xlfn.DAYS(TODAY(),H2)</f>
        <v>418</v>
      </c>
      <c r="K2" s="99">
        <f ca="1">J2/30</f>
        <v>13.933333333333334</v>
      </c>
      <c r="L2" s="647" t="s">
        <v>14</v>
      </c>
      <c r="M2" s="675">
        <v>44571</v>
      </c>
      <c r="N2" s="336">
        <f t="shared" ref="N2:N16" si="2">_xlfn.DAYS(M2,H2)/30</f>
        <v>12.3</v>
      </c>
      <c r="O2" s="275">
        <v>152</v>
      </c>
      <c r="P2" s="275">
        <v>32</v>
      </c>
      <c r="Q2" s="275">
        <v>34</v>
      </c>
      <c r="R2" s="275">
        <v>36</v>
      </c>
      <c r="S2" s="275">
        <v>37</v>
      </c>
      <c r="T2" s="275">
        <v>38</v>
      </c>
      <c r="U2" s="275">
        <v>39</v>
      </c>
      <c r="V2" s="275">
        <v>40</v>
      </c>
      <c r="W2" s="326"/>
      <c r="X2" s="326"/>
      <c r="Y2" s="326"/>
      <c r="Z2" s="275">
        <v>41</v>
      </c>
      <c r="AA2" s="275">
        <v>44</v>
      </c>
      <c r="AB2" s="275">
        <v>44</v>
      </c>
      <c r="AC2" s="1102">
        <v>46</v>
      </c>
      <c r="AD2" s="275">
        <v>48</v>
      </c>
      <c r="AE2" s="275">
        <v>48</v>
      </c>
      <c r="AF2" s="275">
        <v>50</v>
      </c>
      <c r="AG2" s="275">
        <v>51</v>
      </c>
      <c r="AH2" s="275">
        <v>52</v>
      </c>
      <c r="AI2" s="275">
        <v>53</v>
      </c>
      <c r="AJ2" s="275">
        <v>54</v>
      </c>
      <c r="AK2" s="328">
        <v>48</v>
      </c>
      <c r="AL2" t="s">
        <v>2283</v>
      </c>
    </row>
    <row r="3" spans="1:38" ht="17" x14ac:dyDescent="0.2">
      <c r="A3" s="275">
        <v>2</v>
      </c>
      <c r="B3" s="840" t="s">
        <v>525</v>
      </c>
      <c r="C3" s="275" t="s">
        <v>431</v>
      </c>
      <c r="D3" s="99">
        <v>1385324</v>
      </c>
      <c r="E3" s="275" t="s">
        <v>15</v>
      </c>
      <c r="F3" s="275" t="s">
        <v>48</v>
      </c>
      <c r="G3" s="275" t="s">
        <v>121</v>
      </c>
      <c r="H3" s="100">
        <v>44202</v>
      </c>
      <c r="I3" s="102">
        <f t="shared" ca="1" si="0"/>
        <v>1.1444444444444444</v>
      </c>
      <c r="J3" s="99">
        <f t="shared" ca="1" si="1"/>
        <v>418</v>
      </c>
      <c r="K3" s="99">
        <f t="shared" ref="K3:K13" ca="1" si="3">J3/30</f>
        <v>13.933333333333334</v>
      </c>
      <c r="L3" s="647" t="s">
        <v>14</v>
      </c>
      <c r="M3" s="675">
        <v>44571</v>
      </c>
      <c r="N3" s="336">
        <f t="shared" si="2"/>
        <v>12.3</v>
      </c>
      <c r="O3" s="275">
        <v>159</v>
      </c>
      <c r="P3" s="275">
        <v>31</v>
      </c>
      <c r="Q3" s="275">
        <v>33</v>
      </c>
      <c r="R3" s="275">
        <v>35</v>
      </c>
      <c r="S3" s="275">
        <v>37</v>
      </c>
      <c r="T3" s="275">
        <v>37</v>
      </c>
      <c r="U3" s="275">
        <v>39</v>
      </c>
      <c r="V3" s="275">
        <v>41</v>
      </c>
      <c r="W3" s="326"/>
      <c r="X3" s="326"/>
      <c r="Y3" s="326"/>
      <c r="Z3" s="275">
        <v>41</v>
      </c>
      <c r="AA3" s="275">
        <v>43</v>
      </c>
      <c r="AB3" s="275">
        <v>43</v>
      </c>
      <c r="AC3" s="1102">
        <v>45</v>
      </c>
      <c r="AD3" s="275">
        <v>45</v>
      </c>
      <c r="AE3" s="275">
        <v>46</v>
      </c>
      <c r="AF3" s="275">
        <v>46</v>
      </c>
      <c r="AG3" s="275">
        <v>45</v>
      </c>
      <c r="AH3" s="275">
        <v>46</v>
      </c>
      <c r="AI3" s="275">
        <v>48</v>
      </c>
      <c r="AJ3" s="275">
        <v>48</v>
      </c>
      <c r="AK3" s="328">
        <v>44</v>
      </c>
      <c r="AL3" t="s">
        <v>2284</v>
      </c>
    </row>
    <row r="4" spans="1:38" ht="17" x14ac:dyDescent="0.2">
      <c r="A4" s="275">
        <v>3</v>
      </c>
      <c r="B4" s="840" t="s">
        <v>526</v>
      </c>
      <c r="C4" s="275"/>
      <c r="D4" s="99">
        <v>1385324</v>
      </c>
      <c r="E4" s="275" t="s">
        <v>15</v>
      </c>
      <c r="F4" s="275" t="s">
        <v>48</v>
      </c>
      <c r="G4" s="275" t="s">
        <v>111</v>
      </c>
      <c r="H4" s="100">
        <v>44202</v>
      </c>
      <c r="I4" s="102">
        <f t="shared" ca="1" si="0"/>
        <v>1.1444444444444444</v>
      </c>
      <c r="J4" s="99">
        <f t="shared" ca="1" si="1"/>
        <v>418</v>
      </c>
      <c r="K4" s="99">
        <f t="shared" ca="1" si="3"/>
        <v>13.933333333333334</v>
      </c>
      <c r="L4" s="647" t="s">
        <v>14</v>
      </c>
      <c r="M4" s="675">
        <v>44571</v>
      </c>
      <c r="N4" s="336">
        <f t="shared" si="2"/>
        <v>12.3</v>
      </c>
      <c r="O4" s="275">
        <v>177</v>
      </c>
      <c r="P4" s="275">
        <v>30</v>
      </c>
      <c r="Q4" s="275">
        <v>32</v>
      </c>
      <c r="R4" s="275">
        <v>32</v>
      </c>
      <c r="S4" s="275">
        <v>33</v>
      </c>
      <c r="T4" s="275">
        <v>34</v>
      </c>
      <c r="U4" s="275">
        <v>34</v>
      </c>
      <c r="V4" s="275">
        <v>35</v>
      </c>
      <c r="W4" s="326"/>
      <c r="X4" s="326"/>
      <c r="Y4" s="326"/>
      <c r="Z4" s="275">
        <v>35</v>
      </c>
      <c r="AA4" s="275">
        <v>37</v>
      </c>
      <c r="AB4" s="275">
        <v>37</v>
      </c>
      <c r="AC4" s="1102">
        <v>38</v>
      </c>
      <c r="AD4" s="275">
        <v>39</v>
      </c>
      <c r="AE4" s="275">
        <v>38</v>
      </c>
      <c r="AF4" s="275">
        <v>40</v>
      </c>
      <c r="AG4" s="275">
        <v>40</v>
      </c>
      <c r="AH4" s="275">
        <v>41</v>
      </c>
      <c r="AI4" s="275">
        <v>41</v>
      </c>
      <c r="AJ4" s="275">
        <v>42</v>
      </c>
      <c r="AK4" s="328">
        <v>38</v>
      </c>
    </row>
    <row r="5" spans="1:38" ht="17" x14ac:dyDescent="0.2">
      <c r="A5" s="275">
        <v>4</v>
      </c>
      <c r="B5" s="840" t="s">
        <v>527</v>
      </c>
      <c r="C5" s="275"/>
      <c r="D5" s="841">
        <v>1385324</v>
      </c>
      <c r="E5" s="657" t="s">
        <v>15</v>
      </c>
      <c r="F5" s="657" t="s">
        <v>48</v>
      </c>
      <c r="G5" s="657" t="s">
        <v>118</v>
      </c>
      <c r="H5" s="842">
        <v>44202</v>
      </c>
      <c r="I5" s="843">
        <f t="shared" ca="1" si="0"/>
        <v>1.1444444444444444</v>
      </c>
      <c r="J5" s="841">
        <f t="shared" ca="1" si="1"/>
        <v>418</v>
      </c>
      <c r="K5" s="841">
        <f t="shared" ca="1" si="3"/>
        <v>13.933333333333334</v>
      </c>
      <c r="L5" s="647" t="s">
        <v>14</v>
      </c>
      <c r="M5" s="675">
        <v>44571</v>
      </c>
      <c r="N5" s="336">
        <f t="shared" si="2"/>
        <v>12.3</v>
      </c>
      <c r="O5" s="275">
        <v>186</v>
      </c>
      <c r="P5" s="275">
        <v>31</v>
      </c>
      <c r="Q5" s="275">
        <v>34</v>
      </c>
      <c r="R5" s="275">
        <v>37</v>
      </c>
      <c r="S5" s="275">
        <v>40</v>
      </c>
      <c r="T5" s="275">
        <v>40</v>
      </c>
      <c r="U5" s="275">
        <v>42</v>
      </c>
      <c r="V5" s="275">
        <v>44</v>
      </c>
      <c r="W5" s="326"/>
      <c r="X5" s="326"/>
      <c r="Y5" s="326"/>
      <c r="Z5" s="275">
        <v>46</v>
      </c>
      <c r="AA5" s="275">
        <v>49</v>
      </c>
      <c r="AB5" s="275">
        <v>48</v>
      </c>
      <c r="AC5" s="1102">
        <v>49</v>
      </c>
      <c r="AD5" s="275">
        <v>50</v>
      </c>
      <c r="AE5" s="275">
        <v>51</v>
      </c>
      <c r="AF5" s="275">
        <v>50</v>
      </c>
      <c r="AG5" s="275">
        <v>51</v>
      </c>
      <c r="AH5" s="275">
        <v>51</v>
      </c>
      <c r="AI5" s="275">
        <v>53</v>
      </c>
      <c r="AJ5" s="275">
        <v>53</v>
      </c>
      <c r="AK5" s="328">
        <v>50</v>
      </c>
    </row>
    <row r="6" spans="1:38" ht="17" x14ac:dyDescent="0.2">
      <c r="A6" s="275">
        <v>5</v>
      </c>
      <c r="B6" s="840" t="s">
        <v>528</v>
      </c>
      <c r="C6" s="275"/>
      <c r="D6" s="99">
        <v>1385326</v>
      </c>
      <c r="E6" s="275" t="s">
        <v>15</v>
      </c>
      <c r="F6" s="275" t="s">
        <v>48</v>
      </c>
      <c r="G6" s="275" t="s">
        <v>124</v>
      </c>
      <c r="H6" s="100">
        <v>44202</v>
      </c>
      <c r="I6" s="102">
        <f t="shared" ca="1" si="0"/>
        <v>1.1444444444444444</v>
      </c>
      <c r="J6" s="99">
        <f t="shared" ca="1" si="1"/>
        <v>418</v>
      </c>
      <c r="K6" s="99">
        <f t="shared" ca="1" si="3"/>
        <v>13.933333333333334</v>
      </c>
      <c r="L6" s="648" t="s">
        <v>183</v>
      </c>
      <c r="M6" s="675">
        <v>44571</v>
      </c>
      <c r="N6" s="336">
        <f t="shared" si="2"/>
        <v>12.3</v>
      </c>
      <c r="O6" s="275">
        <v>194</v>
      </c>
      <c r="P6" s="275">
        <v>29</v>
      </c>
      <c r="Q6" s="275">
        <v>29</v>
      </c>
      <c r="R6" s="275">
        <v>29</v>
      </c>
      <c r="S6" s="275">
        <v>29</v>
      </c>
      <c r="T6" s="275">
        <v>29</v>
      </c>
      <c r="U6" s="275">
        <v>29</v>
      </c>
      <c r="V6" s="275">
        <v>30</v>
      </c>
      <c r="W6" s="326"/>
      <c r="X6" s="326"/>
      <c r="Y6" s="326"/>
      <c r="Z6" s="275">
        <v>30</v>
      </c>
      <c r="AA6" s="275">
        <v>29</v>
      </c>
      <c r="AB6" s="275">
        <v>29</v>
      </c>
      <c r="AC6" s="1102">
        <v>28</v>
      </c>
      <c r="AD6" s="275">
        <v>30</v>
      </c>
      <c r="AE6" s="275">
        <v>29</v>
      </c>
      <c r="AF6" s="275">
        <v>29</v>
      </c>
      <c r="AG6" s="275">
        <v>31</v>
      </c>
      <c r="AH6" s="275">
        <v>30</v>
      </c>
      <c r="AI6" s="275">
        <v>30</v>
      </c>
      <c r="AJ6" s="275">
        <v>29</v>
      </c>
      <c r="AK6" s="328">
        <v>29</v>
      </c>
    </row>
    <row r="7" spans="1:38" ht="17" x14ac:dyDescent="0.2">
      <c r="A7" s="275">
        <v>6</v>
      </c>
      <c r="B7" s="840" t="s">
        <v>529</v>
      </c>
      <c r="C7" s="275" t="s">
        <v>437</v>
      </c>
      <c r="D7" s="99">
        <v>1385326</v>
      </c>
      <c r="E7" s="275" t="s">
        <v>15</v>
      </c>
      <c r="F7" s="275" t="s">
        <v>48</v>
      </c>
      <c r="G7" s="275" t="s">
        <v>121</v>
      </c>
      <c r="H7" s="100">
        <v>44202</v>
      </c>
      <c r="I7" s="102">
        <f t="shared" ca="1" si="0"/>
        <v>1.1444444444444444</v>
      </c>
      <c r="J7" s="99">
        <f t="shared" ca="1" si="1"/>
        <v>418</v>
      </c>
      <c r="K7" s="99">
        <f t="shared" ca="1" si="3"/>
        <v>13.933333333333334</v>
      </c>
      <c r="L7" s="846" t="s">
        <v>183</v>
      </c>
      <c r="M7" s="675">
        <v>44571</v>
      </c>
      <c r="N7" s="336">
        <f t="shared" si="2"/>
        <v>12.3</v>
      </c>
      <c r="O7" s="275">
        <v>163</v>
      </c>
      <c r="P7" s="275">
        <v>32</v>
      </c>
      <c r="Q7" s="275">
        <v>31</v>
      </c>
      <c r="R7" s="275">
        <v>30</v>
      </c>
      <c r="S7" s="275">
        <v>31</v>
      </c>
      <c r="T7" s="275">
        <v>32</v>
      </c>
      <c r="U7" s="275">
        <v>31</v>
      </c>
      <c r="V7" s="275">
        <v>32</v>
      </c>
      <c r="W7" s="326"/>
      <c r="X7" s="326"/>
      <c r="Y7" s="326"/>
      <c r="Z7" s="275">
        <v>32</v>
      </c>
      <c r="AA7" s="275">
        <v>31</v>
      </c>
      <c r="AB7" s="275">
        <v>31</v>
      </c>
      <c r="AC7" s="1102">
        <v>31</v>
      </c>
      <c r="AD7" s="275">
        <v>32</v>
      </c>
      <c r="AE7" s="275">
        <v>31</v>
      </c>
      <c r="AF7" s="275">
        <v>32</v>
      </c>
      <c r="AG7" s="275">
        <v>32</v>
      </c>
      <c r="AH7" s="275">
        <v>32</v>
      </c>
      <c r="AI7" s="275">
        <v>32</v>
      </c>
      <c r="AJ7" s="275">
        <v>32</v>
      </c>
      <c r="AK7" s="328">
        <v>32</v>
      </c>
    </row>
    <row r="8" spans="1:38" ht="17" x14ac:dyDescent="0.2">
      <c r="A8" s="275">
        <v>7</v>
      </c>
      <c r="B8" s="840" t="s">
        <v>530</v>
      </c>
      <c r="C8" s="275"/>
      <c r="D8" s="841">
        <v>1385326</v>
      </c>
      <c r="E8" s="657" t="s">
        <v>15</v>
      </c>
      <c r="F8" s="657" t="s">
        <v>48</v>
      </c>
      <c r="G8" s="657" t="s">
        <v>111</v>
      </c>
      <c r="H8" s="842">
        <v>44222</v>
      </c>
      <c r="I8" s="843">
        <f t="shared" ca="1" si="0"/>
        <v>1.0888888888888888</v>
      </c>
      <c r="J8" s="841">
        <f t="shared" ca="1" si="1"/>
        <v>398</v>
      </c>
      <c r="K8" s="841">
        <f t="shared" ca="1" si="3"/>
        <v>13.266666666666667</v>
      </c>
      <c r="L8" s="648" t="s">
        <v>183</v>
      </c>
      <c r="M8" s="675">
        <v>44571</v>
      </c>
      <c r="N8" s="336">
        <f t="shared" si="2"/>
        <v>11.633333333333333</v>
      </c>
      <c r="O8" s="275">
        <v>179</v>
      </c>
      <c r="P8" s="275">
        <v>34</v>
      </c>
      <c r="Q8" s="275">
        <v>33</v>
      </c>
      <c r="R8" s="275">
        <v>33</v>
      </c>
      <c r="S8" s="275">
        <v>33</v>
      </c>
      <c r="T8" s="275">
        <v>33</v>
      </c>
      <c r="U8" s="275">
        <v>33</v>
      </c>
      <c r="V8" s="275">
        <v>34</v>
      </c>
      <c r="W8" s="326"/>
      <c r="X8" s="326"/>
      <c r="Y8" s="326"/>
      <c r="Z8" s="275">
        <v>34</v>
      </c>
      <c r="AA8" s="275">
        <v>34</v>
      </c>
      <c r="AB8" s="275">
        <v>34</v>
      </c>
      <c r="AC8" s="1102">
        <v>34</v>
      </c>
      <c r="AD8" s="275">
        <v>35</v>
      </c>
      <c r="AE8" s="275">
        <v>35</v>
      </c>
      <c r="AF8" s="275">
        <v>35</v>
      </c>
      <c r="AG8" s="275">
        <v>35</v>
      </c>
      <c r="AH8" s="275">
        <v>35</v>
      </c>
      <c r="AI8" s="275">
        <v>35</v>
      </c>
      <c r="AJ8" s="275">
        <v>35</v>
      </c>
      <c r="AK8" s="328">
        <v>34</v>
      </c>
    </row>
    <row r="9" spans="1:38" ht="17" x14ac:dyDescent="0.2">
      <c r="A9" s="275">
        <v>8</v>
      </c>
      <c r="B9" s="840" t="s">
        <v>531</v>
      </c>
      <c r="C9" s="275"/>
      <c r="D9" s="99">
        <v>1385325</v>
      </c>
      <c r="E9" s="275" t="s">
        <v>17</v>
      </c>
      <c r="F9" s="275" t="s">
        <v>48</v>
      </c>
      <c r="G9" s="275" t="s">
        <v>124</v>
      </c>
      <c r="H9" s="100">
        <v>44200</v>
      </c>
      <c r="I9" s="102">
        <f t="shared" ca="1" si="0"/>
        <v>1.1499999999999999</v>
      </c>
      <c r="J9" s="99">
        <f t="shared" ca="1" si="1"/>
        <v>420</v>
      </c>
      <c r="K9" s="99">
        <f t="shared" ca="1" si="3"/>
        <v>14</v>
      </c>
      <c r="L9" s="648" t="s">
        <v>183</v>
      </c>
      <c r="M9" s="675">
        <v>44571</v>
      </c>
      <c r="N9" s="336">
        <f t="shared" si="2"/>
        <v>12.366666666666667</v>
      </c>
      <c r="O9" s="275">
        <v>189</v>
      </c>
      <c r="P9" s="275">
        <v>26</v>
      </c>
      <c r="Q9" s="275">
        <v>27</v>
      </c>
      <c r="R9" s="275">
        <v>27</v>
      </c>
      <c r="S9" s="275">
        <v>27</v>
      </c>
      <c r="T9" s="275">
        <v>28</v>
      </c>
      <c r="U9" s="275">
        <v>28</v>
      </c>
      <c r="V9" s="275">
        <v>28</v>
      </c>
      <c r="W9" s="326"/>
      <c r="X9" s="326"/>
      <c r="Y9" s="326"/>
      <c r="Z9" s="275">
        <v>27</v>
      </c>
      <c r="AA9" s="275">
        <v>28</v>
      </c>
      <c r="AB9" s="275">
        <v>27</v>
      </c>
      <c r="AC9" s="1102">
        <v>27</v>
      </c>
      <c r="AD9" s="275">
        <v>28</v>
      </c>
      <c r="AE9" s="275">
        <v>28</v>
      </c>
      <c r="AF9" s="275">
        <v>28</v>
      </c>
      <c r="AG9" s="275">
        <v>28</v>
      </c>
      <c r="AH9" s="275">
        <v>27</v>
      </c>
      <c r="AI9" s="275">
        <v>27</v>
      </c>
      <c r="AJ9" s="275">
        <v>27</v>
      </c>
      <c r="AK9" s="328">
        <v>26</v>
      </c>
    </row>
    <row r="10" spans="1:38" ht="17" x14ac:dyDescent="0.2">
      <c r="A10" s="275">
        <v>9</v>
      </c>
      <c r="B10" s="840" t="s">
        <v>532</v>
      </c>
      <c r="C10" s="275" t="s">
        <v>478</v>
      </c>
      <c r="D10" s="99">
        <v>1385325</v>
      </c>
      <c r="E10" s="275" t="s">
        <v>17</v>
      </c>
      <c r="F10" s="275" t="s">
        <v>48</v>
      </c>
      <c r="G10" s="275" t="s">
        <v>121</v>
      </c>
      <c r="H10" s="100">
        <v>44200</v>
      </c>
      <c r="I10" s="102">
        <f t="shared" ca="1" si="0"/>
        <v>1.1499999999999999</v>
      </c>
      <c r="J10" s="99">
        <f t="shared" ca="1" si="1"/>
        <v>420</v>
      </c>
      <c r="K10" s="99">
        <f t="shared" ca="1" si="3"/>
        <v>14</v>
      </c>
      <c r="L10" s="648" t="s">
        <v>183</v>
      </c>
      <c r="M10" s="675">
        <v>44571</v>
      </c>
      <c r="N10" s="336">
        <f t="shared" si="2"/>
        <v>12.366666666666667</v>
      </c>
      <c r="O10" s="275">
        <v>170</v>
      </c>
      <c r="P10" s="275">
        <v>26</v>
      </c>
      <c r="Q10" s="275">
        <v>26</v>
      </c>
      <c r="R10" s="275">
        <v>26</v>
      </c>
      <c r="S10" s="275">
        <v>25</v>
      </c>
      <c r="T10" s="275">
        <v>26</v>
      </c>
      <c r="U10" s="275">
        <v>26</v>
      </c>
      <c r="V10" s="275">
        <v>26</v>
      </c>
      <c r="W10" s="326"/>
      <c r="X10" s="326"/>
      <c r="Y10" s="326"/>
      <c r="Z10" s="275">
        <v>26</v>
      </c>
      <c r="AA10" s="275">
        <v>25</v>
      </c>
      <c r="AB10" s="275">
        <v>26</v>
      </c>
      <c r="AC10" s="1102">
        <v>26</v>
      </c>
      <c r="AD10" s="275">
        <v>27</v>
      </c>
      <c r="AE10" s="275">
        <v>27</v>
      </c>
      <c r="AF10" s="275">
        <v>28</v>
      </c>
      <c r="AG10" s="275">
        <v>27</v>
      </c>
      <c r="AH10" s="275">
        <v>27</v>
      </c>
      <c r="AI10" s="275">
        <v>27</v>
      </c>
      <c r="AJ10" s="275">
        <v>26</v>
      </c>
      <c r="AK10" s="328">
        <v>26</v>
      </c>
    </row>
    <row r="11" spans="1:38" ht="17" x14ac:dyDescent="0.2">
      <c r="A11" s="275">
        <v>10</v>
      </c>
      <c r="B11" s="840" t="s">
        <v>533</v>
      </c>
      <c r="C11" s="275"/>
      <c r="D11" s="841">
        <v>1385325</v>
      </c>
      <c r="E11" s="657" t="s">
        <v>17</v>
      </c>
      <c r="F11" s="657" t="s">
        <v>48</v>
      </c>
      <c r="G11" s="657" t="s">
        <v>111</v>
      </c>
      <c r="H11" s="842">
        <v>44200</v>
      </c>
      <c r="I11" s="843">
        <f t="shared" ca="1" si="0"/>
        <v>1.1499999999999999</v>
      </c>
      <c r="J11" s="841">
        <f t="shared" ca="1" si="1"/>
        <v>420</v>
      </c>
      <c r="K11" s="841">
        <f t="shared" ca="1" si="3"/>
        <v>14</v>
      </c>
      <c r="L11" s="648" t="s">
        <v>183</v>
      </c>
      <c r="M11" s="675">
        <v>44571</v>
      </c>
      <c r="N11" s="336">
        <f t="shared" si="2"/>
        <v>12.366666666666667</v>
      </c>
      <c r="O11" s="275">
        <v>145</v>
      </c>
      <c r="P11" s="275">
        <v>25</v>
      </c>
      <c r="Q11" s="275">
        <v>26</v>
      </c>
      <c r="R11" s="275">
        <v>26</v>
      </c>
      <c r="S11" s="275">
        <v>26</v>
      </c>
      <c r="T11" s="275">
        <v>26</v>
      </c>
      <c r="U11" s="275">
        <v>27</v>
      </c>
      <c r="V11" s="275">
        <v>26</v>
      </c>
      <c r="W11" s="326"/>
      <c r="X11" s="326"/>
      <c r="Y11" s="326"/>
      <c r="Z11" s="275">
        <v>26</v>
      </c>
      <c r="AA11" s="275">
        <v>26</v>
      </c>
      <c r="AB11" s="275">
        <v>26</v>
      </c>
      <c r="AC11" s="1102">
        <v>25</v>
      </c>
      <c r="AD11" s="275">
        <v>26</v>
      </c>
      <c r="AE11" s="275">
        <v>25</v>
      </c>
      <c r="AF11" s="275">
        <v>25</v>
      </c>
      <c r="AG11" s="275">
        <v>28</v>
      </c>
      <c r="AH11" s="275">
        <v>27</v>
      </c>
      <c r="AI11" s="275">
        <v>26</v>
      </c>
      <c r="AJ11" s="275">
        <v>27</v>
      </c>
      <c r="AK11" s="328">
        <v>26</v>
      </c>
    </row>
    <row r="12" spans="1:38" ht="17" x14ac:dyDescent="0.2">
      <c r="A12" s="177">
        <v>11</v>
      </c>
      <c r="B12" s="176" t="s">
        <v>534</v>
      </c>
      <c r="C12" s="177" t="s">
        <v>483</v>
      </c>
      <c r="D12" s="92">
        <v>1385309</v>
      </c>
      <c r="E12" s="177" t="s">
        <v>15</v>
      </c>
      <c r="F12" s="177" t="s">
        <v>52</v>
      </c>
      <c r="G12" s="177" t="s">
        <v>124</v>
      </c>
      <c r="H12" s="93">
        <v>44203</v>
      </c>
      <c r="I12" s="94">
        <f t="shared" ca="1" si="0"/>
        <v>1.1416666666666666</v>
      </c>
      <c r="J12" s="92">
        <f t="shared" ca="1" si="1"/>
        <v>417</v>
      </c>
      <c r="K12" s="92">
        <f t="shared" ca="1" si="3"/>
        <v>13.9</v>
      </c>
      <c r="L12" s="647" t="s">
        <v>14</v>
      </c>
      <c r="M12" s="844">
        <v>44571</v>
      </c>
      <c r="N12" s="334">
        <f t="shared" si="2"/>
        <v>12.266666666666667</v>
      </c>
      <c r="O12" s="177">
        <v>184</v>
      </c>
      <c r="P12" s="177">
        <v>32</v>
      </c>
      <c r="Q12" s="177">
        <v>35</v>
      </c>
      <c r="R12" s="177">
        <v>37</v>
      </c>
      <c r="S12" s="177">
        <v>39</v>
      </c>
      <c r="T12" s="177">
        <v>41</v>
      </c>
      <c r="U12" s="177">
        <v>42</v>
      </c>
      <c r="V12" s="177">
        <v>43</v>
      </c>
      <c r="W12" s="177"/>
      <c r="X12" s="177"/>
      <c r="Y12" s="177"/>
      <c r="Z12" s="177">
        <v>46</v>
      </c>
      <c r="AA12" s="177">
        <v>47</v>
      </c>
      <c r="AB12" s="177">
        <v>47</v>
      </c>
      <c r="AC12" s="1104">
        <v>49</v>
      </c>
      <c r="AD12" s="177">
        <v>51</v>
      </c>
      <c r="AE12" s="177">
        <v>51</v>
      </c>
      <c r="AF12" s="177">
        <v>52</v>
      </c>
      <c r="AG12" s="177">
        <v>52</v>
      </c>
      <c r="AH12" s="177">
        <v>51</v>
      </c>
      <c r="AI12" s="177">
        <v>51</v>
      </c>
      <c r="AJ12" s="177">
        <v>53</v>
      </c>
      <c r="AK12" s="328">
        <v>49</v>
      </c>
    </row>
    <row r="13" spans="1:38" ht="17" x14ac:dyDescent="0.2">
      <c r="A13" s="177">
        <v>12</v>
      </c>
      <c r="B13" s="176" t="s">
        <v>535</v>
      </c>
      <c r="C13" s="177"/>
      <c r="D13" s="92">
        <v>1385309</v>
      </c>
      <c r="E13" s="177" t="s">
        <v>15</v>
      </c>
      <c r="F13" s="177" t="s">
        <v>52</v>
      </c>
      <c r="G13" s="177" t="s">
        <v>121</v>
      </c>
      <c r="H13" s="93">
        <v>44203</v>
      </c>
      <c r="I13" s="94">
        <f t="shared" ca="1" si="0"/>
        <v>1.1416666666666666</v>
      </c>
      <c r="J13" s="92">
        <f t="shared" ca="1" si="1"/>
        <v>417</v>
      </c>
      <c r="K13" s="92">
        <f t="shared" ca="1" si="3"/>
        <v>13.9</v>
      </c>
      <c r="L13" s="647" t="s">
        <v>14</v>
      </c>
      <c r="M13" s="844">
        <v>44571</v>
      </c>
      <c r="N13" s="334">
        <f t="shared" si="2"/>
        <v>12.266666666666667</v>
      </c>
      <c r="O13" s="177">
        <v>216</v>
      </c>
      <c r="P13" s="177">
        <v>32</v>
      </c>
      <c r="Q13" s="177">
        <v>38</v>
      </c>
      <c r="R13" s="177">
        <v>41</v>
      </c>
      <c r="S13" s="177">
        <v>43</v>
      </c>
      <c r="T13" s="177">
        <v>45</v>
      </c>
      <c r="U13" s="177">
        <v>46</v>
      </c>
      <c r="V13" s="177">
        <v>47</v>
      </c>
      <c r="W13" s="177"/>
      <c r="X13" s="177"/>
      <c r="Y13" s="177"/>
      <c r="Z13" s="177">
        <v>48</v>
      </c>
      <c r="AA13" s="177">
        <v>48</v>
      </c>
      <c r="AB13" s="177">
        <v>48</v>
      </c>
      <c r="AC13" s="1104">
        <v>49</v>
      </c>
      <c r="AD13" s="177">
        <v>50</v>
      </c>
      <c r="AE13" s="177">
        <v>50</v>
      </c>
      <c r="AF13" s="177">
        <v>50</v>
      </c>
      <c r="AG13" s="177">
        <v>51</v>
      </c>
      <c r="AH13" s="177">
        <v>51</v>
      </c>
      <c r="AI13" s="177">
        <v>52</v>
      </c>
      <c r="AJ13" s="177">
        <v>53</v>
      </c>
      <c r="AK13" s="328">
        <v>48</v>
      </c>
    </row>
    <row r="14" spans="1:38" s="666" customFormat="1" ht="17" x14ac:dyDescent="0.2">
      <c r="A14" s="76">
        <v>13</v>
      </c>
      <c r="B14" s="1170" t="s">
        <v>536</v>
      </c>
      <c r="C14" s="76" t="s">
        <v>510</v>
      </c>
      <c r="D14" s="1171">
        <v>1378925</v>
      </c>
      <c r="E14" s="76" t="s">
        <v>15</v>
      </c>
      <c r="F14" s="76" t="s">
        <v>24</v>
      </c>
      <c r="G14" s="76" t="s">
        <v>124</v>
      </c>
      <c r="H14" s="1172">
        <v>44165</v>
      </c>
      <c r="I14" s="1173">
        <f t="shared" ref="I14:I16" ca="1" si="4">YEARFRAC(H14,TODAY())</f>
        <v>1.2444444444444445</v>
      </c>
      <c r="J14" s="1171">
        <f t="shared" ref="J14:J16" ca="1" si="5">_xlfn.DAYS(TODAY(),H14)</f>
        <v>455</v>
      </c>
      <c r="K14" s="1174">
        <f t="shared" ref="K14:K16" ca="1" si="6">J14/30</f>
        <v>15.166666666666666</v>
      </c>
      <c r="L14" s="1175" t="s">
        <v>183</v>
      </c>
      <c r="M14" s="122">
        <v>44571</v>
      </c>
      <c r="N14" s="369">
        <f t="shared" si="2"/>
        <v>13.533333333333333</v>
      </c>
      <c r="O14" s="76"/>
      <c r="P14" s="76"/>
      <c r="Q14" s="76"/>
      <c r="R14" s="76"/>
      <c r="S14" s="76"/>
      <c r="T14" s="76"/>
      <c r="U14" s="76"/>
      <c r="V14" s="76"/>
      <c r="W14" s="76">
        <v>160</v>
      </c>
      <c r="X14" s="76">
        <v>34</v>
      </c>
      <c r="Y14" s="76"/>
      <c r="Z14" s="76">
        <v>34</v>
      </c>
      <c r="AA14" s="76">
        <v>33</v>
      </c>
      <c r="AB14" s="76">
        <v>33</v>
      </c>
      <c r="AC14" s="76">
        <v>33</v>
      </c>
      <c r="AD14" s="76">
        <v>34</v>
      </c>
      <c r="AE14" s="76">
        <v>33</v>
      </c>
      <c r="AF14" s="76">
        <v>33</v>
      </c>
    </row>
    <row r="15" spans="1:38" s="666" customFormat="1" ht="17" x14ac:dyDescent="0.2">
      <c r="A15" s="76">
        <v>14</v>
      </c>
      <c r="B15" s="1170" t="s">
        <v>537</v>
      </c>
      <c r="C15" s="76"/>
      <c r="D15" s="1176">
        <v>1378925</v>
      </c>
      <c r="E15" s="76" t="s">
        <v>15</v>
      </c>
      <c r="F15" s="76" t="s">
        <v>24</v>
      </c>
      <c r="G15" s="76" t="s">
        <v>121</v>
      </c>
      <c r="H15" s="1177">
        <v>44165</v>
      </c>
      <c r="I15" s="1178">
        <f t="shared" ca="1" si="4"/>
        <v>1.2444444444444445</v>
      </c>
      <c r="J15" s="1176">
        <f t="shared" ca="1" si="5"/>
        <v>455</v>
      </c>
      <c r="K15" s="1179">
        <f t="shared" ca="1" si="6"/>
        <v>15.166666666666666</v>
      </c>
      <c r="L15" s="1175" t="s">
        <v>183</v>
      </c>
      <c r="M15" s="122">
        <v>44571</v>
      </c>
      <c r="N15" s="369">
        <f t="shared" si="2"/>
        <v>13.533333333333333</v>
      </c>
      <c r="O15" s="76"/>
      <c r="P15" s="76"/>
      <c r="Q15" s="76"/>
      <c r="R15" s="76"/>
      <c r="S15" s="76"/>
      <c r="T15" s="76"/>
      <c r="U15" s="76"/>
      <c r="V15" s="76"/>
      <c r="W15" s="76">
        <v>159</v>
      </c>
      <c r="X15" s="76">
        <v>35</v>
      </c>
      <c r="Y15" s="76"/>
      <c r="Z15" s="76">
        <v>35</v>
      </c>
      <c r="AA15" s="76">
        <v>35</v>
      </c>
      <c r="AB15" s="76">
        <v>35</v>
      </c>
      <c r="AC15" s="76">
        <v>36</v>
      </c>
      <c r="AD15" s="76">
        <v>36</v>
      </c>
      <c r="AE15" s="76">
        <v>35</v>
      </c>
      <c r="AF15" s="76">
        <v>36</v>
      </c>
      <c r="AG15" s="666" t="s">
        <v>2285</v>
      </c>
    </row>
    <row r="16" spans="1:38" s="666" customFormat="1" ht="17" x14ac:dyDescent="0.2">
      <c r="A16" s="76">
        <v>15</v>
      </c>
      <c r="B16" s="1170" t="s">
        <v>538</v>
      </c>
      <c r="C16" s="76"/>
      <c r="D16" s="1176">
        <v>1378925</v>
      </c>
      <c r="E16" s="76" t="s">
        <v>15</v>
      </c>
      <c r="F16" s="76" t="s">
        <v>24</v>
      </c>
      <c r="G16" s="76" t="s">
        <v>111</v>
      </c>
      <c r="H16" s="1177">
        <v>44165</v>
      </c>
      <c r="I16" s="1178">
        <f t="shared" ca="1" si="4"/>
        <v>1.2444444444444445</v>
      </c>
      <c r="J16" s="1176">
        <f t="shared" ca="1" si="5"/>
        <v>455</v>
      </c>
      <c r="K16" s="1179">
        <f t="shared" ca="1" si="6"/>
        <v>15.166666666666666</v>
      </c>
      <c r="L16" s="1175" t="s">
        <v>183</v>
      </c>
      <c r="M16" s="122">
        <v>44571</v>
      </c>
      <c r="N16" s="369">
        <f t="shared" si="2"/>
        <v>13.533333333333333</v>
      </c>
      <c r="O16" s="76"/>
      <c r="P16" s="76"/>
      <c r="Q16" s="76"/>
      <c r="R16" s="76"/>
      <c r="S16" s="76"/>
      <c r="T16" s="76"/>
      <c r="U16" s="76"/>
      <c r="V16" s="76"/>
      <c r="W16" s="76">
        <v>165</v>
      </c>
      <c r="X16" s="76">
        <v>33</v>
      </c>
      <c r="Y16" s="76"/>
      <c r="Z16" s="76">
        <v>33</v>
      </c>
      <c r="AA16" s="76">
        <v>32</v>
      </c>
      <c r="AB16" s="76">
        <v>33</v>
      </c>
      <c r="AC16" s="76">
        <v>32</v>
      </c>
      <c r="AD16" s="76">
        <v>34</v>
      </c>
      <c r="AE16" s="76">
        <v>33</v>
      </c>
      <c r="AF16" s="76">
        <v>33</v>
      </c>
    </row>
    <row r="17" spans="1:12" x14ac:dyDescent="0.2">
      <c r="L17" t="s">
        <v>2286</v>
      </c>
    </row>
    <row r="21" spans="1:12" ht="16" x14ac:dyDescent="0.2">
      <c r="A21" s="162" t="s">
        <v>53</v>
      </c>
    </row>
    <row r="22" spans="1:12" ht="16" x14ac:dyDescent="0.2">
      <c r="A22" s="163" t="s">
        <v>24</v>
      </c>
    </row>
    <row r="23" spans="1:12" x14ac:dyDescent="0.2">
      <c r="A23" s="164" t="s">
        <v>40</v>
      </c>
    </row>
    <row r="24" spans="1:12" ht="16" x14ac:dyDescent="0.2">
      <c r="A24" s="165" t="s">
        <v>48</v>
      </c>
    </row>
    <row r="25" spans="1:12" ht="16" x14ac:dyDescent="0.2">
      <c r="A25" s="166" t="s">
        <v>54</v>
      </c>
    </row>
    <row r="26" spans="1:12" ht="16" x14ac:dyDescent="0.2">
      <c r="A26" s="188" t="s">
        <v>52</v>
      </c>
    </row>
    <row r="27" spans="1:12" x14ac:dyDescent="0.2">
      <c r="A27" s="187" t="s">
        <v>55</v>
      </c>
    </row>
    <row r="28" spans="1:12" ht="17" x14ac:dyDescent="0.2">
      <c r="A28" s="375" t="s">
        <v>56</v>
      </c>
    </row>
    <row r="29" spans="1:12" ht="17" x14ac:dyDescent="0.2">
      <c r="A29" s="394" t="s">
        <v>57</v>
      </c>
    </row>
  </sheetData>
  <pageMargins left="0.7" right="0.7" top="0.75" bottom="0.75" header="0.3" footer="0.3"/>
  <pageSetup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FFC000"/>
    <pageSetUpPr fitToPage="1"/>
  </sheetPr>
  <dimension ref="A1:AF38"/>
  <sheetViews>
    <sheetView workbookViewId="0">
      <pane xSplit="2" topLeftCell="X1" activePane="topRight" state="frozen"/>
      <selection pane="topRight" activeCell="AF1" sqref="AF1"/>
    </sheetView>
  </sheetViews>
  <sheetFormatPr baseColWidth="10" defaultColWidth="8.83203125" defaultRowHeight="15" x14ac:dyDescent="0.2"/>
  <cols>
    <col min="1" max="1" width="10.33203125" style="1" customWidth="1"/>
    <col min="2" max="2" width="15.5" style="1" customWidth="1"/>
    <col min="3" max="3" width="15.5" customWidth="1"/>
    <col min="4" max="4" width="14.83203125" style="1" customWidth="1"/>
    <col min="5" max="5" width="9.1640625" style="1"/>
    <col min="6" max="6" width="9.83203125" style="1" customWidth="1"/>
    <col min="7" max="7" width="10.83203125" style="1" customWidth="1"/>
    <col min="8" max="8" width="13.5" style="1" customWidth="1"/>
    <col min="9" max="9" width="11.33203125" style="1" customWidth="1"/>
    <col min="10" max="10" width="9.1640625" style="1"/>
    <col min="11" max="11" width="15.5" style="1" customWidth="1"/>
    <col min="12" max="12" width="18.6640625" customWidth="1"/>
    <col min="13" max="13" width="18.33203125" customWidth="1"/>
    <col min="14" max="15" width="17.83203125" customWidth="1"/>
    <col min="16" max="16" width="19.1640625" customWidth="1"/>
    <col min="17" max="18" width="13.33203125" customWidth="1"/>
    <col min="19" max="19" width="9.83203125" customWidth="1"/>
    <col min="20" max="20" width="12.6640625" customWidth="1"/>
    <col min="21" max="21" width="13.1640625" customWidth="1"/>
    <col min="22" max="22" width="12.5" customWidth="1"/>
    <col min="23" max="23" width="15.6640625" bestFit="1" customWidth="1"/>
    <col min="24" max="24" width="21.5" customWidth="1"/>
    <col min="25" max="25" width="13.1640625" customWidth="1"/>
    <col min="26" max="26" width="12.33203125" customWidth="1"/>
    <col min="27" max="27" width="12.1640625" customWidth="1"/>
    <col min="28" max="28" width="12.33203125" customWidth="1"/>
    <col min="29" max="29" width="13.83203125" customWidth="1"/>
    <col min="30" max="30" width="14.83203125" customWidth="1"/>
    <col min="32" max="32" width="11.33203125" bestFit="1" customWidth="1"/>
  </cols>
  <sheetData>
    <row r="1" spans="1:32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  <c r="O1" s="329" t="s">
        <v>2287</v>
      </c>
      <c r="P1" s="430" t="s">
        <v>2288</v>
      </c>
      <c r="Q1" s="119" t="s">
        <v>2104</v>
      </c>
      <c r="R1" s="119" t="s">
        <v>2105</v>
      </c>
      <c r="S1" t="s">
        <v>2106</v>
      </c>
      <c r="T1" s="119" t="s">
        <v>2107</v>
      </c>
      <c r="U1" t="s">
        <v>2108</v>
      </c>
      <c r="V1" t="s">
        <v>2109</v>
      </c>
      <c r="W1" t="s">
        <v>2110</v>
      </c>
      <c r="X1" t="s">
        <v>2289</v>
      </c>
      <c r="Y1" t="s">
        <v>2153</v>
      </c>
      <c r="Z1" t="s">
        <v>2258</v>
      </c>
      <c r="AA1" t="s">
        <v>2279</v>
      </c>
      <c r="AB1" t="s">
        <v>2290</v>
      </c>
      <c r="AC1" t="s">
        <v>2261</v>
      </c>
      <c r="AD1" t="s">
        <v>2281</v>
      </c>
      <c r="AE1" t="s">
        <v>2282</v>
      </c>
      <c r="AF1" t="s">
        <v>2264</v>
      </c>
    </row>
    <row r="2" spans="1:32" ht="16" x14ac:dyDescent="0.2">
      <c r="A2" s="1">
        <v>1</v>
      </c>
      <c r="B2" s="1" t="s">
        <v>539</v>
      </c>
      <c r="D2" s="306">
        <v>1343436</v>
      </c>
      <c r="E2" s="195" t="s">
        <v>15</v>
      </c>
      <c r="F2" s="195" t="s">
        <v>40</v>
      </c>
      <c r="G2" s="195" t="s">
        <v>124</v>
      </c>
      <c r="H2" s="307">
        <v>44053</v>
      </c>
      <c r="I2" s="308">
        <f t="shared" ref="I2:I9" ca="1" si="0">YEARFRAC(H2,TODAY())</f>
        <v>1.55</v>
      </c>
      <c r="J2" s="103">
        <f t="shared" ref="J2:J9" ca="1" si="1">_xlfn.DAYS(TODAY(),H2)</f>
        <v>567</v>
      </c>
      <c r="K2" s="306">
        <f t="shared" ref="K2:K9" ca="1" si="2">J2/30</f>
        <v>18.899999999999999</v>
      </c>
      <c r="L2" s="901" t="s">
        <v>540</v>
      </c>
      <c r="M2" s="904">
        <v>44606</v>
      </c>
      <c r="N2" s="105">
        <f t="shared" ref="N2:N27" si="3">_xlfn.DAYS(M2,H2)/30</f>
        <v>18.433333333333334</v>
      </c>
      <c r="O2" s="195">
        <v>142</v>
      </c>
      <c r="P2" s="195">
        <v>32</v>
      </c>
      <c r="Q2" s="195">
        <v>35</v>
      </c>
      <c r="R2" s="195">
        <v>36</v>
      </c>
      <c r="S2" s="327"/>
      <c r="T2" s="195">
        <v>40</v>
      </c>
      <c r="U2" s="195">
        <v>42</v>
      </c>
      <c r="V2" s="195">
        <v>41</v>
      </c>
      <c r="W2" s="1106">
        <v>43</v>
      </c>
      <c r="X2" s="195">
        <v>44</v>
      </c>
      <c r="Y2" s="195">
        <v>46</v>
      </c>
      <c r="Z2" s="195">
        <v>46</v>
      </c>
      <c r="AA2" s="195">
        <v>48</v>
      </c>
      <c r="AB2" s="195">
        <v>49</v>
      </c>
      <c r="AC2" s="195">
        <v>49</v>
      </c>
      <c r="AD2" s="195">
        <v>51</v>
      </c>
      <c r="AE2">
        <v>51</v>
      </c>
      <c r="AF2">
        <v>50</v>
      </c>
    </row>
    <row r="3" spans="1:32" ht="16" x14ac:dyDescent="0.2">
      <c r="A3" s="1">
        <v>2</v>
      </c>
      <c r="B3" s="1" t="s">
        <v>541</v>
      </c>
      <c r="C3" t="s">
        <v>431</v>
      </c>
      <c r="D3" s="306">
        <v>1343436</v>
      </c>
      <c r="E3" s="195" t="s">
        <v>15</v>
      </c>
      <c r="F3" s="195" t="s">
        <v>40</v>
      </c>
      <c r="G3" s="195" t="s">
        <v>121</v>
      </c>
      <c r="H3" s="307">
        <v>44053</v>
      </c>
      <c r="I3" s="308">
        <f t="shared" ca="1" si="0"/>
        <v>1.55</v>
      </c>
      <c r="J3" s="103">
        <f t="shared" ca="1" si="1"/>
        <v>567</v>
      </c>
      <c r="K3" s="306">
        <f t="shared" ca="1" si="2"/>
        <v>18.899999999999999</v>
      </c>
      <c r="L3" s="901" t="s">
        <v>540</v>
      </c>
      <c r="M3" s="904">
        <v>44606</v>
      </c>
      <c r="N3" s="105">
        <f t="shared" si="3"/>
        <v>18.433333333333334</v>
      </c>
      <c r="O3" s="195">
        <v>160</v>
      </c>
      <c r="P3" s="195">
        <v>30</v>
      </c>
      <c r="Q3" s="195">
        <v>34</v>
      </c>
      <c r="R3" s="195">
        <v>34</v>
      </c>
      <c r="S3" s="327"/>
      <c r="T3" s="195">
        <v>37</v>
      </c>
      <c r="U3" s="195">
        <v>39</v>
      </c>
      <c r="V3" s="195">
        <v>40</v>
      </c>
      <c r="W3" s="1106">
        <v>42</v>
      </c>
      <c r="X3" s="195">
        <v>43</v>
      </c>
      <c r="Y3" s="195">
        <v>44</v>
      </c>
      <c r="Z3" s="195">
        <v>43</v>
      </c>
      <c r="AA3" s="195">
        <v>45</v>
      </c>
      <c r="AB3" s="195">
        <v>46</v>
      </c>
      <c r="AC3" s="195">
        <v>46</v>
      </c>
      <c r="AD3" s="195">
        <v>47</v>
      </c>
      <c r="AE3" s="1317">
        <v>37</v>
      </c>
      <c r="AF3" s="1317">
        <v>33</v>
      </c>
    </row>
    <row r="4" spans="1:32" ht="16" x14ac:dyDescent="0.2">
      <c r="A4" s="1">
        <v>3</v>
      </c>
      <c r="B4" s="1" t="s">
        <v>542</v>
      </c>
      <c r="D4" s="306">
        <v>1343436</v>
      </c>
      <c r="E4" s="195" t="s">
        <v>15</v>
      </c>
      <c r="F4" s="195" t="s">
        <v>40</v>
      </c>
      <c r="G4" s="195" t="s">
        <v>118</v>
      </c>
      <c r="H4" s="307">
        <v>44053</v>
      </c>
      <c r="I4" s="308">
        <f t="shared" ca="1" si="0"/>
        <v>1.55</v>
      </c>
      <c r="J4" s="103">
        <f t="shared" ca="1" si="1"/>
        <v>567</v>
      </c>
      <c r="K4" s="306">
        <f t="shared" ca="1" si="2"/>
        <v>18.899999999999999</v>
      </c>
      <c r="L4" s="901" t="s">
        <v>540</v>
      </c>
      <c r="M4" s="904">
        <v>44606</v>
      </c>
      <c r="N4" s="105">
        <f t="shared" si="3"/>
        <v>18.433333333333334</v>
      </c>
      <c r="O4" s="195">
        <v>158</v>
      </c>
      <c r="P4" s="195">
        <v>31</v>
      </c>
      <c r="Q4" s="195">
        <v>35</v>
      </c>
      <c r="R4" s="195">
        <v>36</v>
      </c>
      <c r="S4" s="327"/>
      <c r="T4" s="195">
        <v>36</v>
      </c>
      <c r="U4" s="195">
        <v>37</v>
      </c>
      <c r="V4" s="195">
        <v>40</v>
      </c>
      <c r="W4" s="1106">
        <v>42</v>
      </c>
      <c r="X4" s="195">
        <v>40</v>
      </c>
      <c r="Y4" s="195">
        <v>42</v>
      </c>
      <c r="Z4" s="195">
        <v>40</v>
      </c>
      <c r="AA4" s="195">
        <v>39</v>
      </c>
      <c r="AB4" s="195">
        <v>38</v>
      </c>
      <c r="AC4" s="195">
        <v>36</v>
      </c>
      <c r="AD4" s="195">
        <v>35</v>
      </c>
      <c r="AE4">
        <v>36</v>
      </c>
      <c r="AF4">
        <v>38</v>
      </c>
    </row>
    <row r="5" spans="1:32" ht="16" x14ac:dyDescent="0.2">
      <c r="A5" s="817">
        <v>4</v>
      </c>
      <c r="B5" s="817" t="s">
        <v>543</v>
      </c>
      <c r="C5" s="903"/>
      <c r="D5" s="896">
        <v>1343436</v>
      </c>
      <c r="E5" s="894" t="s">
        <v>15</v>
      </c>
      <c r="F5" s="195" t="s">
        <v>40</v>
      </c>
      <c r="G5" s="894" t="s">
        <v>115</v>
      </c>
      <c r="H5" s="897">
        <v>44053</v>
      </c>
      <c r="I5" s="898">
        <f t="shared" ca="1" si="0"/>
        <v>1.55</v>
      </c>
      <c r="J5" s="899">
        <f t="shared" ca="1" si="1"/>
        <v>567</v>
      </c>
      <c r="K5" s="896">
        <f t="shared" ca="1" si="2"/>
        <v>18.899999999999999</v>
      </c>
      <c r="L5" s="902" t="s">
        <v>540</v>
      </c>
      <c r="M5" s="904">
        <v>44606</v>
      </c>
      <c r="N5" s="105">
        <f t="shared" si="3"/>
        <v>18.433333333333334</v>
      </c>
      <c r="O5" s="894">
        <v>160</v>
      </c>
      <c r="P5" s="894">
        <v>31</v>
      </c>
      <c r="Q5" s="894">
        <v>35</v>
      </c>
      <c r="R5" s="894">
        <v>36</v>
      </c>
      <c r="S5" s="895"/>
      <c r="T5" s="894">
        <v>38</v>
      </c>
      <c r="U5" s="894">
        <v>40</v>
      </c>
      <c r="V5" s="894">
        <v>42</v>
      </c>
      <c r="W5" s="1107">
        <v>43</v>
      </c>
      <c r="X5" s="894">
        <v>43</v>
      </c>
      <c r="Y5" s="894">
        <v>44</v>
      </c>
      <c r="Z5" s="894">
        <v>44</v>
      </c>
      <c r="AA5" s="894">
        <v>44</v>
      </c>
      <c r="AB5" s="894">
        <v>45</v>
      </c>
      <c r="AC5" s="894">
        <v>45</v>
      </c>
      <c r="AD5" s="894">
        <v>45</v>
      </c>
      <c r="AE5">
        <v>45</v>
      </c>
      <c r="AF5">
        <v>46</v>
      </c>
    </row>
    <row r="6" spans="1:32" s="666" customFormat="1" ht="16" x14ac:dyDescent="0.2">
      <c r="A6" s="76">
        <v>5</v>
      </c>
      <c r="B6" s="76" t="s">
        <v>544</v>
      </c>
      <c r="D6" s="1092">
        <v>1343439</v>
      </c>
      <c r="E6" s="76" t="s">
        <v>15</v>
      </c>
      <c r="F6" s="1093" t="s">
        <v>40</v>
      </c>
      <c r="G6" s="76" t="s">
        <v>124</v>
      </c>
      <c r="H6" s="1094">
        <v>44053</v>
      </c>
      <c r="I6" s="1000">
        <f t="shared" ca="1" si="0"/>
        <v>1.55</v>
      </c>
      <c r="J6" s="999">
        <f t="shared" ca="1" si="1"/>
        <v>567</v>
      </c>
      <c r="K6" s="1092">
        <f t="shared" ca="1" si="2"/>
        <v>18.899999999999999</v>
      </c>
      <c r="L6" s="369" t="s">
        <v>490</v>
      </c>
      <c r="M6" s="122">
        <v>44606</v>
      </c>
      <c r="N6" s="369">
        <f t="shared" si="3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1105"/>
      <c r="X6" s="76"/>
      <c r="Y6" s="76"/>
      <c r="Z6" s="76"/>
      <c r="AA6" s="76"/>
      <c r="AB6" s="76"/>
      <c r="AC6" s="76"/>
      <c r="AD6" s="76"/>
    </row>
    <row r="7" spans="1:32" s="666" customFormat="1" ht="16" x14ac:dyDescent="0.2">
      <c r="A7" s="76">
        <v>6</v>
      </c>
      <c r="B7" s="76" t="s">
        <v>545</v>
      </c>
      <c r="C7" s="666" t="s">
        <v>437</v>
      </c>
      <c r="D7" s="1092">
        <v>1343439</v>
      </c>
      <c r="E7" s="76" t="s">
        <v>15</v>
      </c>
      <c r="F7" s="76" t="s">
        <v>40</v>
      </c>
      <c r="G7" s="76" t="s">
        <v>121</v>
      </c>
      <c r="H7" s="1094">
        <v>44053</v>
      </c>
      <c r="I7" s="1000">
        <f t="shared" ca="1" si="0"/>
        <v>1.55</v>
      </c>
      <c r="J7" s="999">
        <f t="shared" ca="1" si="1"/>
        <v>567</v>
      </c>
      <c r="K7" s="1092">
        <f t="shared" ca="1" si="2"/>
        <v>18.899999999999999</v>
      </c>
      <c r="L7" s="369" t="s">
        <v>490</v>
      </c>
      <c r="M7" s="122">
        <v>44606</v>
      </c>
      <c r="N7" s="369">
        <f t="shared" si="3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1105"/>
      <c r="X7" s="76"/>
      <c r="Y7" s="76"/>
      <c r="Z7" s="76"/>
      <c r="AA7" s="76"/>
      <c r="AB7" s="76"/>
      <c r="AC7" s="76"/>
      <c r="AD7" s="76"/>
    </row>
    <row r="8" spans="1:32" s="666" customFormat="1" ht="16" x14ac:dyDescent="0.2">
      <c r="A8" s="76">
        <v>7</v>
      </c>
      <c r="B8" s="76" t="s">
        <v>546</v>
      </c>
      <c r="D8" s="1092">
        <v>1343439</v>
      </c>
      <c r="E8" s="76" t="s">
        <v>15</v>
      </c>
      <c r="F8" s="76" t="s">
        <v>40</v>
      </c>
      <c r="G8" s="76" t="s">
        <v>111</v>
      </c>
      <c r="H8" s="1094">
        <v>44053</v>
      </c>
      <c r="I8" s="1000">
        <f t="shared" ca="1" si="0"/>
        <v>1.55</v>
      </c>
      <c r="J8" s="999">
        <f t="shared" ca="1" si="1"/>
        <v>567</v>
      </c>
      <c r="K8" s="1092">
        <f t="shared" ca="1" si="2"/>
        <v>18.899999999999999</v>
      </c>
      <c r="L8" s="369" t="s">
        <v>490</v>
      </c>
      <c r="M8" s="122">
        <v>44606</v>
      </c>
      <c r="N8" s="369">
        <f t="shared" si="3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1105"/>
      <c r="X8" s="76"/>
      <c r="Y8" s="76"/>
      <c r="Z8" s="76"/>
      <c r="AA8" s="76"/>
      <c r="AB8" s="76"/>
      <c r="AC8" s="76"/>
      <c r="AD8" s="76"/>
    </row>
    <row r="9" spans="1:32" s="666" customFormat="1" ht="16" x14ac:dyDescent="0.2">
      <c r="A9" s="1095">
        <v>8</v>
      </c>
      <c r="B9" s="1095" t="s">
        <v>547</v>
      </c>
      <c r="C9" s="1096"/>
      <c r="D9" s="1097">
        <v>1343439</v>
      </c>
      <c r="E9" s="1095" t="s">
        <v>15</v>
      </c>
      <c r="F9" s="1095" t="s">
        <v>40</v>
      </c>
      <c r="G9" s="1095" t="s">
        <v>118</v>
      </c>
      <c r="H9" s="1098">
        <v>44053</v>
      </c>
      <c r="I9" s="1099">
        <f t="shared" ca="1" si="0"/>
        <v>1.55</v>
      </c>
      <c r="J9" s="1100">
        <f t="shared" ca="1" si="1"/>
        <v>567</v>
      </c>
      <c r="K9" s="1097">
        <f t="shared" ca="1" si="2"/>
        <v>18.899999999999999</v>
      </c>
      <c r="L9" s="361" t="s">
        <v>490</v>
      </c>
      <c r="M9" s="122">
        <v>44606</v>
      </c>
      <c r="N9" s="369">
        <f t="shared" si="3"/>
        <v>18.433333333333334</v>
      </c>
      <c r="O9" s="1095">
        <v>157</v>
      </c>
      <c r="P9" s="1095">
        <v>32</v>
      </c>
      <c r="Q9" s="1095">
        <v>32</v>
      </c>
      <c r="R9" s="1095">
        <v>32</v>
      </c>
      <c r="S9" s="1096"/>
      <c r="T9" s="1095">
        <v>33</v>
      </c>
      <c r="U9" s="1095"/>
      <c r="V9" s="1095"/>
      <c r="W9" s="1105"/>
      <c r="X9" s="76"/>
      <c r="Y9" s="76"/>
      <c r="Z9" s="76"/>
      <c r="AA9" s="76"/>
      <c r="AB9" s="76"/>
      <c r="AC9" s="76"/>
      <c r="AD9" s="76"/>
    </row>
    <row r="10" spans="1:32" ht="16" x14ac:dyDescent="0.2">
      <c r="A10" s="1">
        <v>9</v>
      </c>
      <c r="B10" s="1" t="s">
        <v>548</v>
      </c>
      <c r="D10" s="306">
        <v>1343438</v>
      </c>
      <c r="E10" s="195" t="s">
        <v>17</v>
      </c>
      <c r="F10" s="195" t="s">
        <v>40</v>
      </c>
      <c r="G10" s="195" t="s">
        <v>124</v>
      </c>
      <c r="H10" s="307">
        <v>44053</v>
      </c>
      <c r="I10" s="308">
        <f t="shared" ref="I10:I14" ca="1" si="4">YEARFRAC(H10,TODAY())</f>
        <v>1.55</v>
      </c>
      <c r="J10" s="103">
        <f t="shared" ref="J10:J14" ca="1" si="5">_xlfn.DAYS(TODAY(),H10)</f>
        <v>567</v>
      </c>
      <c r="K10" s="306">
        <f t="shared" ref="K10:K14" ca="1" si="6">J10/30</f>
        <v>18.899999999999999</v>
      </c>
      <c r="L10" s="808" t="s">
        <v>490</v>
      </c>
      <c r="M10" s="904">
        <v>44606</v>
      </c>
      <c r="N10" s="105">
        <f t="shared" si="3"/>
        <v>18.433333333333334</v>
      </c>
      <c r="O10" s="195">
        <v>147</v>
      </c>
      <c r="P10" s="195">
        <v>24</v>
      </c>
      <c r="Q10" s="195">
        <v>25</v>
      </c>
      <c r="R10" s="195">
        <v>25</v>
      </c>
      <c r="S10" s="327"/>
      <c r="T10" s="195">
        <v>25</v>
      </c>
      <c r="U10" s="195">
        <v>25</v>
      </c>
      <c r="V10" s="195">
        <v>25</v>
      </c>
      <c r="W10" s="1106">
        <v>24</v>
      </c>
      <c r="X10" s="195">
        <v>25</v>
      </c>
      <c r="Y10" s="195">
        <v>25</v>
      </c>
      <c r="Z10" s="195">
        <v>25</v>
      </c>
      <c r="AA10" s="195">
        <v>25</v>
      </c>
      <c r="AB10" s="195">
        <v>24</v>
      </c>
      <c r="AC10" s="195">
        <v>25</v>
      </c>
      <c r="AD10" s="195">
        <v>25</v>
      </c>
      <c r="AE10">
        <v>26</v>
      </c>
      <c r="AF10">
        <v>25</v>
      </c>
    </row>
    <row r="11" spans="1:32" ht="16" x14ac:dyDescent="0.2">
      <c r="A11" s="1">
        <v>10</v>
      </c>
      <c r="B11" s="1" t="s">
        <v>549</v>
      </c>
      <c r="D11" s="306">
        <v>1343438</v>
      </c>
      <c r="E11" s="195" t="s">
        <v>17</v>
      </c>
      <c r="F11" s="195" t="s">
        <v>40</v>
      </c>
      <c r="G11" s="195" t="s">
        <v>121</v>
      </c>
      <c r="H11" s="307">
        <v>44053</v>
      </c>
      <c r="I11" s="308">
        <f t="shared" ca="1" si="4"/>
        <v>1.55</v>
      </c>
      <c r="J11" s="103">
        <f t="shared" ca="1" si="5"/>
        <v>567</v>
      </c>
      <c r="K11" s="306">
        <f t="shared" ca="1" si="6"/>
        <v>18.899999999999999</v>
      </c>
      <c r="L11" s="808" t="s">
        <v>490</v>
      </c>
      <c r="M11" s="904">
        <v>44606</v>
      </c>
      <c r="N11" s="105">
        <f t="shared" si="3"/>
        <v>18.433333333333334</v>
      </c>
      <c r="O11" s="195">
        <v>160</v>
      </c>
      <c r="P11" s="195">
        <v>26</v>
      </c>
      <c r="Q11" s="195">
        <v>27</v>
      </c>
      <c r="R11" s="195">
        <v>27</v>
      </c>
      <c r="S11" s="327"/>
      <c r="T11" s="195">
        <v>27</v>
      </c>
      <c r="U11" s="195">
        <v>26</v>
      </c>
      <c r="V11" s="195">
        <v>26</v>
      </c>
      <c r="W11" s="1106">
        <v>25</v>
      </c>
      <c r="X11" s="195">
        <v>27</v>
      </c>
      <c r="Y11" s="195">
        <v>27</v>
      </c>
      <c r="Z11" s="195">
        <v>27</v>
      </c>
      <c r="AA11" s="195">
        <v>28</v>
      </c>
      <c r="AB11" s="195">
        <v>27</v>
      </c>
      <c r="AC11" s="195">
        <v>27</v>
      </c>
      <c r="AD11" s="195">
        <v>27</v>
      </c>
      <c r="AE11">
        <v>29</v>
      </c>
      <c r="AF11">
        <v>28</v>
      </c>
    </row>
    <row r="12" spans="1:32" ht="16" x14ac:dyDescent="0.2">
      <c r="A12" s="1">
        <v>11</v>
      </c>
      <c r="B12" s="1" t="s">
        <v>550</v>
      </c>
      <c r="C12" t="s">
        <v>478</v>
      </c>
      <c r="D12" s="306">
        <v>1343438</v>
      </c>
      <c r="E12" s="195" t="s">
        <v>17</v>
      </c>
      <c r="F12" s="195" t="s">
        <v>40</v>
      </c>
      <c r="G12" s="195" t="s">
        <v>111</v>
      </c>
      <c r="H12" s="307">
        <v>44053</v>
      </c>
      <c r="I12" s="308">
        <f t="shared" ca="1" si="4"/>
        <v>1.55</v>
      </c>
      <c r="J12" s="103">
        <f t="shared" ca="1" si="5"/>
        <v>567</v>
      </c>
      <c r="K12" s="306">
        <f t="shared" ca="1" si="6"/>
        <v>18.899999999999999</v>
      </c>
      <c r="L12" s="808" t="s">
        <v>490</v>
      </c>
      <c r="M12" s="904">
        <v>44606</v>
      </c>
      <c r="N12" s="105">
        <f t="shared" si="3"/>
        <v>18.433333333333334</v>
      </c>
      <c r="O12" s="195">
        <v>182</v>
      </c>
      <c r="P12" s="195">
        <v>30</v>
      </c>
      <c r="Q12" s="195">
        <v>29</v>
      </c>
      <c r="R12" s="195">
        <v>30</v>
      </c>
      <c r="S12" s="327"/>
      <c r="T12" s="195">
        <v>30</v>
      </c>
      <c r="U12" s="195">
        <v>30</v>
      </c>
      <c r="V12" s="195">
        <v>32</v>
      </c>
      <c r="W12" s="1106">
        <v>32</v>
      </c>
      <c r="X12" s="195">
        <v>33</v>
      </c>
      <c r="Y12" s="195">
        <v>32</v>
      </c>
      <c r="Z12" s="195">
        <v>32</v>
      </c>
      <c r="AA12" s="195">
        <v>33</v>
      </c>
      <c r="AB12" s="195">
        <v>33</v>
      </c>
      <c r="AC12" s="195">
        <v>33</v>
      </c>
      <c r="AD12" s="195">
        <v>34</v>
      </c>
      <c r="AE12">
        <v>35</v>
      </c>
      <c r="AF12">
        <v>34</v>
      </c>
    </row>
    <row r="13" spans="1:32" ht="16" x14ac:dyDescent="0.2">
      <c r="A13" s="1">
        <v>12</v>
      </c>
      <c r="B13" s="1" t="s">
        <v>551</v>
      </c>
      <c r="D13" s="306">
        <v>1343438</v>
      </c>
      <c r="E13" s="195" t="s">
        <v>17</v>
      </c>
      <c r="F13" s="195" t="s">
        <v>40</v>
      </c>
      <c r="G13" s="195" t="s">
        <v>118</v>
      </c>
      <c r="H13" s="307">
        <v>44053</v>
      </c>
      <c r="I13" s="308">
        <f t="shared" ca="1" si="4"/>
        <v>1.55</v>
      </c>
      <c r="J13" s="103">
        <f t="shared" ca="1" si="5"/>
        <v>567</v>
      </c>
      <c r="K13" s="306">
        <f t="shared" ca="1" si="6"/>
        <v>18.899999999999999</v>
      </c>
      <c r="L13" s="808" t="s">
        <v>490</v>
      </c>
      <c r="M13" s="904">
        <v>44606</v>
      </c>
      <c r="N13" s="105">
        <f t="shared" si="3"/>
        <v>18.433333333333334</v>
      </c>
      <c r="O13" s="195">
        <v>183</v>
      </c>
      <c r="P13" s="195">
        <v>27</v>
      </c>
      <c r="Q13" s="195">
        <v>29</v>
      </c>
      <c r="R13" s="195">
        <v>28</v>
      </c>
      <c r="S13" s="327"/>
      <c r="T13" s="195">
        <v>29</v>
      </c>
      <c r="U13" s="195">
        <v>29</v>
      </c>
      <c r="V13" s="195">
        <v>29</v>
      </c>
      <c r="W13" s="1106">
        <v>29</v>
      </c>
      <c r="X13" s="195">
        <v>31</v>
      </c>
      <c r="Y13" s="195">
        <v>30</v>
      </c>
      <c r="Z13" s="195">
        <v>31</v>
      </c>
      <c r="AA13" s="195">
        <v>31</v>
      </c>
      <c r="AB13" s="195">
        <v>31</v>
      </c>
      <c r="AC13" s="195">
        <v>32</v>
      </c>
      <c r="AD13" s="195">
        <v>31</v>
      </c>
      <c r="AE13">
        <v>32</v>
      </c>
      <c r="AF13">
        <v>32</v>
      </c>
    </row>
    <row r="14" spans="1:32" ht="16" x14ac:dyDescent="0.2">
      <c r="A14" s="817">
        <v>13</v>
      </c>
      <c r="B14" s="817" t="s">
        <v>552</v>
      </c>
      <c r="C14" s="903"/>
      <c r="D14" s="896">
        <v>1343438</v>
      </c>
      <c r="E14" s="894" t="s">
        <v>17</v>
      </c>
      <c r="F14" s="894" t="s">
        <v>40</v>
      </c>
      <c r="G14" s="894" t="s">
        <v>115</v>
      </c>
      <c r="H14" s="897">
        <v>44053</v>
      </c>
      <c r="I14" s="898">
        <f t="shared" ca="1" si="4"/>
        <v>1.55</v>
      </c>
      <c r="J14" s="899">
        <f t="shared" ca="1" si="5"/>
        <v>567</v>
      </c>
      <c r="K14" s="896">
        <f t="shared" ca="1" si="6"/>
        <v>18.899999999999999</v>
      </c>
      <c r="L14" s="905" t="s">
        <v>490</v>
      </c>
      <c r="M14" s="904">
        <v>44606</v>
      </c>
      <c r="N14" s="105">
        <f t="shared" si="3"/>
        <v>18.433333333333334</v>
      </c>
      <c r="O14" s="894">
        <v>173</v>
      </c>
      <c r="P14" s="894">
        <v>28</v>
      </c>
      <c r="Q14" s="894">
        <v>28</v>
      </c>
      <c r="R14" s="894">
        <v>28</v>
      </c>
      <c r="S14" s="895"/>
      <c r="T14" s="894">
        <v>28</v>
      </c>
      <c r="U14" s="894">
        <v>29</v>
      </c>
      <c r="V14" s="894">
        <v>28</v>
      </c>
      <c r="W14" s="1107">
        <v>28</v>
      </c>
      <c r="X14" s="894">
        <v>29</v>
      </c>
      <c r="Y14" s="894">
        <v>28</v>
      </c>
      <c r="Z14" s="894">
        <v>29</v>
      </c>
      <c r="AA14" s="894">
        <v>29</v>
      </c>
      <c r="AB14" s="894">
        <v>28</v>
      </c>
      <c r="AC14" s="894">
        <v>28</v>
      </c>
      <c r="AD14" s="894">
        <v>28</v>
      </c>
      <c r="AE14">
        <v>29</v>
      </c>
      <c r="AF14">
        <v>29</v>
      </c>
    </row>
    <row r="15" spans="1:32" ht="16" x14ac:dyDescent="0.2">
      <c r="A15" s="1">
        <v>14</v>
      </c>
      <c r="B15" s="1" t="s">
        <v>553</v>
      </c>
      <c r="D15" s="306">
        <v>1343440</v>
      </c>
      <c r="E15" s="195" t="s">
        <v>17</v>
      </c>
      <c r="F15" s="195" t="s">
        <v>40</v>
      </c>
      <c r="G15" s="195" t="s">
        <v>124</v>
      </c>
      <c r="H15" s="307">
        <v>44053</v>
      </c>
      <c r="I15" s="308">
        <f t="shared" ref="I15:I22" ca="1" si="7">YEARFRAC(H15,TODAY())</f>
        <v>1.55</v>
      </c>
      <c r="J15" s="103">
        <f t="shared" ref="J15:J22" ca="1" si="8">_xlfn.DAYS(TODAY(),H15)</f>
        <v>567</v>
      </c>
      <c r="K15" s="306">
        <f t="shared" ref="K15:K22" ca="1" si="9">J15/30</f>
        <v>18.899999999999999</v>
      </c>
      <c r="L15" s="901" t="s">
        <v>540</v>
      </c>
      <c r="M15" s="904">
        <v>44606</v>
      </c>
      <c r="N15" s="105">
        <f t="shared" si="3"/>
        <v>18.433333333333334</v>
      </c>
      <c r="O15" s="195">
        <v>173</v>
      </c>
      <c r="P15" s="195">
        <v>28</v>
      </c>
      <c r="Q15" s="195">
        <v>31</v>
      </c>
      <c r="R15" s="195">
        <v>33</v>
      </c>
      <c r="S15" s="327"/>
      <c r="T15" s="195">
        <v>38</v>
      </c>
      <c r="U15" s="195">
        <v>41</v>
      </c>
      <c r="V15" s="195">
        <v>41</v>
      </c>
      <c r="W15" s="1106">
        <v>45</v>
      </c>
      <c r="X15" s="195">
        <v>46</v>
      </c>
      <c r="Y15" s="195">
        <v>46</v>
      </c>
      <c r="Z15" s="195">
        <v>48</v>
      </c>
      <c r="AA15" s="195">
        <v>49</v>
      </c>
      <c r="AB15" s="195">
        <v>50</v>
      </c>
      <c r="AC15" s="195">
        <v>51</v>
      </c>
      <c r="AD15" s="195">
        <v>50</v>
      </c>
      <c r="AE15">
        <v>51</v>
      </c>
      <c r="AF15">
        <v>52</v>
      </c>
    </row>
    <row r="16" spans="1:32" ht="16" x14ac:dyDescent="0.2">
      <c r="A16" s="1">
        <v>15</v>
      </c>
      <c r="B16" s="1" t="s">
        <v>554</v>
      </c>
      <c r="D16" s="306">
        <v>1343440</v>
      </c>
      <c r="E16" s="195" t="s">
        <v>17</v>
      </c>
      <c r="F16" s="195" t="s">
        <v>40</v>
      </c>
      <c r="G16" s="195" t="s">
        <v>121</v>
      </c>
      <c r="H16" s="307">
        <v>44053</v>
      </c>
      <c r="I16" s="308">
        <f t="shared" ca="1" si="7"/>
        <v>1.55</v>
      </c>
      <c r="J16" s="103">
        <f t="shared" ca="1" si="8"/>
        <v>567</v>
      </c>
      <c r="K16" s="306">
        <f t="shared" ca="1" si="9"/>
        <v>18.899999999999999</v>
      </c>
      <c r="L16" s="901" t="s">
        <v>540</v>
      </c>
      <c r="M16" s="904">
        <v>44606</v>
      </c>
      <c r="N16" s="105">
        <f t="shared" si="3"/>
        <v>18.433333333333334</v>
      </c>
      <c r="O16" s="195">
        <v>170</v>
      </c>
      <c r="P16" s="195">
        <v>29</v>
      </c>
      <c r="Q16" s="195">
        <v>31</v>
      </c>
      <c r="R16" s="195">
        <v>35</v>
      </c>
      <c r="S16" s="327"/>
      <c r="T16" s="195">
        <v>40</v>
      </c>
      <c r="U16" s="195">
        <v>41</v>
      </c>
      <c r="V16" s="195">
        <v>45</v>
      </c>
      <c r="W16" s="1106">
        <v>47</v>
      </c>
      <c r="X16" s="195">
        <v>45</v>
      </c>
      <c r="Y16" s="195">
        <v>47</v>
      </c>
      <c r="Z16" s="195">
        <v>46</v>
      </c>
      <c r="AA16" s="195">
        <v>47</v>
      </c>
      <c r="AB16" s="195">
        <v>47</v>
      </c>
      <c r="AC16" s="195">
        <v>49</v>
      </c>
      <c r="AD16" s="195">
        <v>46</v>
      </c>
      <c r="AE16">
        <v>47</v>
      </c>
      <c r="AF16">
        <v>48</v>
      </c>
    </row>
    <row r="17" spans="1:32" ht="16" x14ac:dyDescent="0.2">
      <c r="A17" s="1">
        <v>16</v>
      </c>
      <c r="B17" s="1" t="s">
        <v>555</v>
      </c>
      <c r="C17" t="s">
        <v>483</v>
      </c>
      <c r="D17" s="306">
        <v>1343440</v>
      </c>
      <c r="E17" s="195" t="s">
        <v>17</v>
      </c>
      <c r="F17" s="195" t="s">
        <v>40</v>
      </c>
      <c r="G17" s="195" t="s">
        <v>111</v>
      </c>
      <c r="H17" s="307">
        <v>44053</v>
      </c>
      <c r="I17" s="308">
        <f t="shared" ca="1" si="7"/>
        <v>1.55</v>
      </c>
      <c r="J17" s="103">
        <f t="shared" ca="1" si="8"/>
        <v>567</v>
      </c>
      <c r="K17" s="306">
        <f t="shared" ca="1" si="9"/>
        <v>18.899999999999999</v>
      </c>
      <c r="L17" s="901" t="s">
        <v>540</v>
      </c>
      <c r="M17" s="904">
        <v>44606</v>
      </c>
      <c r="N17" s="105">
        <f t="shared" si="3"/>
        <v>18.433333333333334</v>
      </c>
      <c r="O17" s="195">
        <v>163</v>
      </c>
      <c r="P17" s="195">
        <v>26</v>
      </c>
      <c r="Q17" s="195">
        <v>30</v>
      </c>
      <c r="R17" s="195">
        <v>34</v>
      </c>
      <c r="S17" s="327"/>
      <c r="T17" s="195">
        <v>39</v>
      </c>
      <c r="U17" s="195">
        <v>40</v>
      </c>
      <c r="V17" s="195">
        <v>43</v>
      </c>
      <c r="W17" s="1106">
        <v>44</v>
      </c>
      <c r="X17" s="195">
        <v>45</v>
      </c>
      <c r="Y17" s="195">
        <v>48</v>
      </c>
      <c r="Z17" s="195">
        <v>48</v>
      </c>
      <c r="AA17" s="195">
        <v>49</v>
      </c>
      <c r="AB17" s="195">
        <v>50</v>
      </c>
      <c r="AC17" s="195">
        <v>51</v>
      </c>
      <c r="AD17" s="195">
        <v>50</v>
      </c>
      <c r="AE17">
        <v>50</v>
      </c>
      <c r="AF17">
        <v>52</v>
      </c>
    </row>
    <row r="18" spans="1:32" ht="16" x14ac:dyDescent="0.2">
      <c r="A18" s="1">
        <v>17</v>
      </c>
      <c r="B18" s="1" t="s">
        <v>556</v>
      </c>
      <c r="D18" s="306">
        <v>1343440</v>
      </c>
      <c r="E18" s="195" t="s">
        <v>17</v>
      </c>
      <c r="F18" s="195" t="s">
        <v>40</v>
      </c>
      <c r="G18" s="195" t="s">
        <v>118</v>
      </c>
      <c r="H18" s="307">
        <v>44053</v>
      </c>
      <c r="I18" s="308">
        <f t="shared" ca="1" si="7"/>
        <v>1.55</v>
      </c>
      <c r="J18" s="103">
        <f t="shared" ca="1" si="8"/>
        <v>567</v>
      </c>
      <c r="K18" s="306">
        <f t="shared" ca="1" si="9"/>
        <v>18.899999999999999</v>
      </c>
      <c r="L18" s="901" t="s">
        <v>540</v>
      </c>
      <c r="M18" s="904">
        <v>44606</v>
      </c>
      <c r="N18" s="105">
        <f t="shared" si="3"/>
        <v>18.433333333333334</v>
      </c>
      <c r="O18" s="195">
        <v>191</v>
      </c>
      <c r="P18" s="195">
        <v>25</v>
      </c>
      <c r="Q18" s="195">
        <v>28</v>
      </c>
      <c r="R18" s="195">
        <v>30</v>
      </c>
      <c r="S18" s="327"/>
      <c r="T18" s="195">
        <v>34</v>
      </c>
      <c r="U18" s="195">
        <v>35</v>
      </c>
      <c r="V18" s="195">
        <v>38</v>
      </c>
      <c r="W18" s="1106">
        <v>39</v>
      </c>
      <c r="X18" s="195">
        <v>40</v>
      </c>
      <c r="Y18" s="195">
        <v>42</v>
      </c>
      <c r="Z18" s="195">
        <v>43</v>
      </c>
      <c r="AA18" s="195">
        <v>43</v>
      </c>
      <c r="AB18" s="195">
        <v>43</v>
      </c>
      <c r="AC18" s="195">
        <v>44</v>
      </c>
      <c r="AD18" s="195">
        <v>45</v>
      </c>
      <c r="AE18">
        <v>44</v>
      </c>
      <c r="AF18">
        <v>45</v>
      </c>
    </row>
    <row r="19" spans="1:32" ht="16" x14ac:dyDescent="0.2">
      <c r="A19" s="817">
        <v>18</v>
      </c>
      <c r="B19" s="817" t="s">
        <v>557</v>
      </c>
      <c r="C19" s="903"/>
      <c r="D19" s="896">
        <v>1343440</v>
      </c>
      <c r="E19" s="894" t="s">
        <v>17</v>
      </c>
      <c r="F19" s="894" t="s">
        <v>40</v>
      </c>
      <c r="G19" s="894" t="s">
        <v>208</v>
      </c>
      <c r="H19" s="897">
        <v>44053</v>
      </c>
      <c r="I19" s="898">
        <f t="shared" ca="1" si="7"/>
        <v>1.55</v>
      </c>
      <c r="J19" s="899">
        <f t="shared" ca="1" si="8"/>
        <v>567</v>
      </c>
      <c r="K19" s="896">
        <f t="shared" ca="1" si="9"/>
        <v>18.899999999999999</v>
      </c>
      <c r="L19" s="902" t="s">
        <v>540</v>
      </c>
      <c r="M19" s="904">
        <v>44606</v>
      </c>
      <c r="N19" s="105">
        <f t="shared" si="3"/>
        <v>18.433333333333334</v>
      </c>
      <c r="O19" s="894">
        <v>180</v>
      </c>
      <c r="P19" s="894">
        <v>27</v>
      </c>
      <c r="Q19" s="894">
        <v>28</v>
      </c>
      <c r="R19" s="894">
        <v>30</v>
      </c>
      <c r="S19" s="895"/>
      <c r="T19" s="894">
        <v>34</v>
      </c>
      <c r="U19" s="894">
        <v>35</v>
      </c>
      <c r="V19" s="894">
        <v>38</v>
      </c>
      <c r="W19" s="1107">
        <v>38</v>
      </c>
      <c r="X19" s="894">
        <v>39</v>
      </c>
      <c r="Y19" s="894">
        <v>40</v>
      </c>
      <c r="Z19" s="894">
        <v>41</v>
      </c>
      <c r="AA19" s="894">
        <v>40</v>
      </c>
      <c r="AB19" s="894">
        <v>39</v>
      </c>
      <c r="AC19" s="894">
        <v>39</v>
      </c>
      <c r="AD19" s="894">
        <v>39</v>
      </c>
      <c r="AE19">
        <v>40</v>
      </c>
      <c r="AF19">
        <v>41</v>
      </c>
    </row>
    <row r="20" spans="1:32" ht="16" x14ac:dyDescent="0.2">
      <c r="A20" s="1">
        <v>19</v>
      </c>
      <c r="B20" s="1" t="s">
        <v>558</v>
      </c>
      <c r="D20" s="306">
        <v>1343437</v>
      </c>
      <c r="E20" s="195" t="s">
        <v>15</v>
      </c>
      <c r="F20" s="195" t="s">
        <v>40</v>
      </c>
      <c r="G20" s="195" t="s">
        <v>124</v>
      </c>
      <c r="H20" s="307">
        <v>44057</v>
      </c>
      <c r="I20" s="308">
        <f t="shared" ca="1" si="7"/>
        <v>1.538888888888889</v>
      </c>
      <c r="J20" s="103">
        <f t="shared" ca="1" si="8"/>
        <v>563</v>
      </c>
      <c r="K20" s="306">
        <f t="shared" ca="1" si="9"/>
        <v>18.766666666666666</v>
      </c>
      <c r="L20" s="808" t="s">
        <v>490</v>
      </c>
      <c r="M20" s="904">
        <v>44606</v>
      </c>
      <c r="N20" s="105">
        <f t="shared" si="3"/>
        <v>18.3</v>
      </c>
      <c r="O20" s="195">
        <v>169</v>
      </c>
      <c r="P20" s="195">
        <v>34</v>
      </c>
      <c r="Q20" s="195">
        <v>35</v>
      </c>
      <c r="R20" s="195">
        <v>35</v>
      </c>
      <c r="S20" s="327"/>
      <c r="T20" s="195">
        <v>34</v>
      </c>
      <c r="U20" s="195">
        <v>34</v>
      </c>
      <c r="V20" s="195">
        <v>35</v>
      </c>
      <c r="W20" s="1106">
        <v>35</v>
      </c>
      <c r="X20" s="195">
        <v>35</v>
      </c>
      <c r="Y20" s="195">
        <v>35</v>
      </c>
      <c r="Z20" s="195">
        <v>34</v>
      </c>
      <c r="AA20" s="195">
        <v>35</v>
      </c>
      <c r="AB20" s="195">
        <v>36</v>
      </c>
      <c r="AC20" s="195">
        <v>35</v>
      </c>
      <c r="AD20" s="195">
        <v>35</v>
      </c>
      <c r="AE20">
        <v>35</v>
      </c>
      <c r="AF20">
        <v>35</v>
      </c>
    </row>
    <row r="21" spans="1:32" ht="16" x14ac:dyDescent="0.2">
      <c r="A21" s="1">
        <v>20</v>
      </c>
      <c r="B21" s="1" t="s">
        <v>559</v>
      </c>
      <c r="D21" s="306">
        <v>1343437</v>
      </c>
      <c r="E21" s="195" t="s">
        <v>15</v>
      </c>
      <c r="F21" s="195" t="s">
        <v>40</v>
      </c>
      <c r="G21" s="195" t="s">
        <v>121</v>
      </c>
      <c r="H21" s="307">
        <v>44057</v>
      </c>
      <c r="I21" s="308">
        <f t="shared" ca="1" si="7"/>
        <v>1.538888888888889</v>
      </c>
      <c r="J21" s="103">
        <f t="shared" ca="1" si="8"/>
        <v>563</v>
      </c>
      <c r="K21" s="306">
        <f t="shared" ca="1" si="9"/>
        <v>18.766666666666666</v>
      </c>
      <c r="L21" s="808" t="s">
        <v>490</v>
      </c>
      <c r="M21" s="904">
        <v>44606</v>
      </c>
      <c r="N21" s="105">
        <f t="shared" si="3"/>
        <v>18.3</v>
      </c>
      <c r="O21" s="195">
        <v>193</v>
      </c>
      <c r="P21" s="195">
        <v>40</v>
      </c>
      <c r="Q21" s="195">
        <v>41</v>
      </c>
      <c r="R21" s="195">
        <v>41</v>
      </c>
      <c r="S21" s="327"/>
      <c r="T21" s="195">
        <v>40</v>
      </c>
      <c r="U21" s="195">
        <v>40</v>
      </c>
      <c r="V21" s="195">
        <v>41</v>
      </c>
      <c r="W21" s="1106">
        <v>41</v>
      </c>
      <c r="X21" s="195">
        <v>42</v>
      </c>
      <c r="Y21" s="195">
        <v>41</v>
      </c>
      <c r="Z21" s="195">
        <v>40</v>
      </c>
      <c r="AA21" s="195">
        <v>41</v>
      </c>
      <c r="AB21" s="195">
        <v>41</v>
      </c>
      <c r="AC21" s="195">
        <v>41</v>
      </c>
      <c r="AD21" s="195">
        <v>42</v>
      </c>
      <c r="AE21">
        <v>42</v>
      </c>
      <c r="AF21">
        <v>42</v>
      </c>
    </row>
    <row r="22" spans="1:32" ht="16" x14ac:dyDescent="0.2">
      <c r="A22" s="1">
        <v>21</v>
      </c>
      <c r="B22" s="1" t="s">
        <v>560</v>
      </c>
      <c r="C22" t="s">
        <v>510</v>
      </c>
      <c r="D22" s="306">
        <v>1343437</v>
      </c>
      <c r="E22" s="195" t="s">
        <v>15</v>
      </c>
      <c r="F22" s="195" t="s">
        <v>40</v>
      </c>
      <c r="G22" s="195" t="s">
        <v>111</v>
      </c>
      <c r="H22" s="307">
        <v>44057</v>
      </c>
      <c r="I22" s="308">
        <f t="shared" ca="1" si="7"/>
        <v>1.538888888888889</v>
      </c>
      <c r="J22" s="103">
        <f t="shared" ca="1" si="8"/>
        <v>563</v>
      </c>
      <c r="K22" s="306">
        <f t="shared" ca="1" si="9"/>
        <v>18.766666666666666</v>
      </c>
      <c r="L22" s="808" t="s">
        <v>490</v>
      </c>
      <c r="M22" s="904">
        <v>44606</v>
      </c>
      <c r="N22" s="105">
        <f t="shared" si="3"/>
        <v>18.3</v>
      </c>
      <c r="O22" s="195">
        <v>171</v>
      </c>
      <c r="P22" s="195">
        <v>37</v>
      </c>
      <c r="Q22" s="195">
        <v>37</v>
      </c>
      <c r="R22" s="195">
        <v>37</v>
      </c>
      <c r="S22" s="327"/>
      <c r="T22" s="195">
        <v>38</v>
      </c>
      <c r="U22" s="195">
        <v>37</v>
      </c>
      <c r="V22" s="195">
        <v>38</v>
      </c>
      <c r="W22" s="1106">
        <v>38</v>
      </c>
      <c r="X22" s="195">
        <v>39</v>
      </c>
      <c r="Y22" s="195">
        <v>38</v>
      </c>
      <c r="Z22" s="195">
        <v>38</v>
      </c>
      <c r="AA22" s="195">
        <v>38</v>
      </c>
      <c r="AB22" s="195">
        <v>39</v>
      </c>
      <c r="AC22" s="195">
        <v>38</v>
      </c>
      <c r="AD22" s="195">
        <v>39</v>
      </c>
      <c r="AE22">
        <v>39</v>
      </c>
      <c r="AF22">
        <v>38</v>
      </c>
    </row>
    <row r="23" spans="1:32" ht="16" x14ac:dyDescent="0.2">
      <c r="A23" s="1">
        <v>22</v>
      </c>
      <c r="B23" s="1" t="s">
        <v>561</v>
      </c>
      <c r="D23" s="306">
        <v>1343437</v>
      </c>
      <c r="E23" s="195" t="s">
        <v>15</v>
      </c>
      <c r="F23" s="195" t="s">
        <v>40</v>
      </c>
      <c r="G23" s="195" t="s">
        <v>118</v>
      </c>
      <c r="H23" s="307">
        <v>44081</v>
      </c>
      <c r="I23" s="308">
        <f t="shared" ref="I23:I24" ca="1" si="10">YEARFRAC(H23,TODAY())</f>
        <v>1.4750000000000001</v>
      </c>
      <c r="J23" s="103">
        <f t="shared" ref="J23:J24" ca="1" si="11">_xlfn.DAYS(TODAY(),H23)</f>
        <v>539</v>
      </c>
      <c r="K23" s="306">
        <f t="shared" ref="K23:K24" ca="1" si="12">J23/30</f>
        <v>17.966666666666665</v>
      </c>
      <c r="L23" s="808" t="s">
        <v>490</v>
      </c>
      <c r="M23" s="904">
        <v>44606</v>
      </c>
      <c r="N23" s="105">
        <f t="shared" si="3"/>
        <v>17.5</v>
      </c>
      <c r="O23" s="195">
        <v>167</v>
      </c>
      <c r="P23" s="195">
        <v>37</v>
      </c>
      <c r="Q23" s="195">
        <v>37</v>
      </c>
      <c r="R23" s="195">
        <v>38</v>
      </c>
      <c r="S23" s="327"/>
      <c r="T23" s="195">
        <v>36</v>
      </c>
      <c r="U23" s="195">
        <v>36</v>
      </c>
      <c r="V23" s="195">
        <v>37</v>
      </c>
      <c r="W23" s="1106">
        <v>37</v>
      </c>
      <c r="X23" s="195">
        <v>38</v>
      </c>
      <c r="Y23" s="195">
        <v>38</v>
      </c>
      <c r="Z23" s="195">
        <v>37</v>
      </c>
      <c r="AA23" s="195">
        <v>38</v>
      </c>
      <c r="AB23" s="195">
        <v>38</v>
      </c>
      <c r="AC23" s="195">
        <v>38</v>
      </c>
      <c r="AD23" s="195">
        <v>38</v>
      </c>
      <c r="AE23">
        <v>38</v>
      </c>
      <c r="AF23">
        <v>39</v>
      </c>
    </row>
    <row r="24" spans="1:32" ht="16" x14ac:dyDescent="0.2">
      <c r="A24" s="817">
        <v>23</v>
      </c>
      <c r="B24" s="817" t="s">
        <v>562</v>
      </c>
      <c r="C24" s="903"/>
      <c r="D24" s="896">
        <v>1343437</v>
      </c>
      <c r="E24" s="894" t="s">
        <v>15</v>
      </c>
      <c r="F24" s="894" t="s">
        <v>40</v>
      </c>
      <c r="G24" s="894" t="s">
        <v>208</v>
      </c>
      <c r="H24" s="897">
        <v>44081</v>
      </c>
      <c r="I24" s="898">
        <f t="shared" ca="1" si="10"/>
        <v>1.4750000000000001</v>
      </c>
      <c r="J24" s="899">
        <f t="shared" ca="1" si="11"/>
        <v>539</v>
      </c>
      <c r="K24" s="896">
        <f t="shared" ca="1" si="12"/>
        <v>17.966666666666665</v>
      </c>
      <c r="L24" s="905" t="s">
        <v>490</v>
      </c>
      <c r="M24" s="904">
        <v>44606</v>
      </c>
      <c r="N24" s="105">
        <f t="shared" si="3"/>
        <v>17.5</v>
      </c>
      <c r="O24" s="894">
        <v>153</v>
      </c>
      <c r="P24" s="894">
        <v>31</v>
      </c>
      <c r="Q24" s="894">
        <v>31</v>
      </c>
      <c r="R24" s="894">
        <v>32</v>
      </c>
      <c r="S24" s="895"/>
      <c r="T24" s="894">
        <v>32</v>
      </c>
      <c r="U24" s="894">
        <v>31</v>
      </c>
      <c r="V24" s="894">
        <v>32</v>
      </c>
      <c r="W24" s="1107">
        <v>31</v>
      </c>
      <c r="X24" s="894">
        <v>32</v>
      </c>
      <c r="Y24" s="894">
        <v>32</v>
      </c>
      <c r="Z24" s="894">
        <v>32</v>
      </c>
      <c r="AA24" s="894">
        <v>33</v>
      </c>
      <c r="AB24" s="894">
        <v>33</v>
      </c>
      <c r="AC24" s="894">
        <v>32</v>
      </c>
      <c r="AD24" s="894">
        <v>32</v>
      </c>
      <c r="AE24">
        <v>32</v>
      </c>
      <c r="AF24">
        <v>33</v>
      </c>
    </row>
    <row r="25" spans="1:32" ht="16" x14ac:dyDescent="0.2">
      <c r="A25" s="1">
        <v>24</v>
      </c>
      <c r="B25" s="1" t="s">
        <v>563</v>
      </c>
      <c r="D25" s="306">
        <v>1343443</v>
      </c>
      <c r="E25" s="195" t="s">
        <v>15</v>
      </c>
      <c r="F25" s="195" t="s">
        <v>40</v>
      </c>
      <c r="G25" s="195" t="s">
        <v>124</v>
      </c>
      <c r="H25" s="307">
        <v>44063</v>
      </c>
      <c r="I25" s="308">
        <f ca="1">YEARFRAC(H25,TODAY())</f>
        <v>1.5222222222222221</v>
      </c>
      <c r="J25" s="103">
        <f ca="1">_xlfn.DAYS(TODAY(),H25)</f>
        <v>557</v>
      </c>
      <c r="K25" s="306">
        <f ca="1">J25/30</f>
        <v>18.566666666666666</v>
      </c>
      <c r="L25" s="901" t="s">
        <v>540</v>
      </c>
      <c r="M25" s="904">
        <v>44606</v>
      </c>
      <c r="N25" s="105">
        <f t="shared" si="3"/>
        <v>18.100000000000001</v>
      </c>
      <c r="O25" s="195">
        <v>168</v>
      </c>
      <c r="P25" s="195">
        <v>28</v>
      </c>
      <c r="Q25" s="195">
        <v>29</v>
      </c>
      <c r="R25" s="195">
        <v>29</v>
      </c>
      <c r="S25" s="327"/>
      <c r="T25" s="195">
        <v>29</v>
      </c>
      <c r="U25" s="195">
        <v>30</v>
      </c>
      <c r="V25" s="195">
        <v>30</v>
      </c>
      <c r="W25" s="1106">
        <v>30</v>
      </c>
      <c r="X25" s="195">
        <v>31</v>
      </c>
      <c r="Y25" s="195">
        <v>31</v>
      </c>
      <c r="Z25" s="195">
        <v>31</v>
      </c>
      <c r="AA25" s="195">
        <v>32</v>
      </c>
      <c r="AB25" s="195">
        <v>32</v>
      </c>
      <c r="AC25" s="195">
        <v>32</v>
      </c>
      <c r="AD25" s="195">
        <v>33</v>
      </c>
      <c r="AE25">
        <v>33</v>
      </c>
      <c r="AF25">
        <v>35</v>
      </c>
    </row>
    <row r="26" spans="1:32" ht="16" x14ac:dyDescent="0.2">
      <c r="A26" s="1">
        <v>25</v>
      </c>
      <c r="B26" s="1" t="s">
        <v>564</v>
      </c>
      <c r="C26" t="s">
        <v>489</v>
      </c>
      <c r="D26" s="306">
        <v>1343443</v>
      </c>
      <c r="E26" s="195" t="s">
        <v>15</v>
      </c>
      <c r="F26" s="195" t="s">
        <v>40</v>
      </c>
      <c r="G26" s="195" t="s">
        <v>121</v>
      </c>
      <c r="H26" s="307">
        <v>44063</v>
      </c>
      <c r="I26" s="308">
        <f ca="1">YEARFRAC(H26,TODAY())</f>
        <v>1.5222222222222221</v>
      </c>
      <c r="J26" s="103">
        <f ca="1">_xlfn.DAYS(TODAY(),H26)</f>
        <v>557</v>
      </c>
      <c r="K26" s="306">
        <f ca="1">J26/30</f>
        <v>18.566666666666666</v>
      </c>
      <c r="L26" s="901" t="s">
        <v>540</v>
      </c>
      <c r="M26" s="904">
        <v>44606</v>
      </c>
      <c r="N26" s="105">
        <f t="shared" si="3"/>
        <v>18.100000000000001</v>
      </c>
      <c r="O26" s="195">
        <v>160</v>
      </c>
      <c r="P26" s="195">
        <v>28</v>
      </c>
      <c r="Q26" s="195">
        <v>30</v>
      </c>
      <c r="R26" s="195">
        <v>29</v>
      </c>
      <c r="S26" s="327"/>
      <c r="T26" s="195">
        <v>30</v>
      </c>
      <c r="U26" s="195">
        <v>31</v>
      </c>
      <c r="V26" s="195">
        <v>30</v>
      </c>
      <c r="W26" s="1106">
        <v>31</v>
      </c>
      <c r="X26" s="195">
        <v>31</v>
      </c>
      <c r="Y26" s="195">
        <v>31</v>
      </c>
      <c r="Z26" s="195">
        <v>31</v>
      </c>
      <c r="AA26" s="195">
        <v>32</v>
      </c>
      <c r="AB26" s="195">
        <v>32</v>
      </c>
      <c r="AC26" s="195">
        <v>34</v>
      </c>
      <c r="AD26" s="195">
        <v>33</v>
      </c>
      <c r="AE26">
        <v>33</v>
      </c>
      <c r="AF26">
        <v>34</v>
      </c>
    </row>
    <row r="27" spans="1:32" ht="16" x14ac:dyDescent="0.2">
      <c r="A27" s="817">
        <v>26</v>
      </c>
      <c r="B27" s="817" t="s">
        <v>565</v>
      </c>
      <c r="C27" s="903"/>
      <c r="D27" s="896">
        <v>1343443</v>
      </c>
      <c r="E27" s="894" t="s">
        <v>15</v>
      </c>
      <c r="F27" s="894" t="s">
        <v>40</v>
      </c>
      <c r="G27" s="894" t="s">
        <v>111</v>
      </c>
      <c r="H27" s="897">
        <v>44067</v>
      </c>
      <c r="I27" s="898">
        <f ca="1">YEARFRAC(H27,TODAY())</f>
        <v>1.5111111111111111</v>
      </c>
      <c r="J27" s="899">
        <f ca="1">_xlfn.DAYS(TODAY(),H27)</f>
        <v>553</v>
      </c>
      <c r="K27" s="896">
        <f ca="1">J27/30</f>
        <v>18.433333333333334</v>
      </c>
      <c r="L27" s="902" t="s">
        <v>540</v>
      </c>
      <c r="M27" s="904">
        <v>44606</v>
      </c>
      <c r="N27" s="105">
        <f t="shared" si="3"/>
        <v>17.966666666666665</v>
      </c>
      <c r="O27" s="195">
        <v>159</v>
      </c>
      <c r="P27" s="195">
        <v>28</v>
      </c>
      <c r="Q27" s="195">
        <v>33</v>
      </c>
      <c r="R27" s="195">
        <v>36</v>
      </c>
      <c r="S27" s="327"/>
      <c r="T27" s="195">
        <v>40</v>
      </c>
      <c r="U27" s="195">
        <v>41</v>
      </c>
      <c r="V27" s="195">
        <v>41</v>
      </c>
      <c r="W27" s="1106">
        <v>42</v>
      </c>
      <c r="X27" s="195">
        <v>43</v>
      </c>
      <c r="Y27" s="195">
        <v>44</v>
      </c>
      <c r="Z27" s="195">
        <v>44</v>
      </c>
      <c r="AA27" s="195">
        <v>44</v>
      </c>
      <c r="AB27" s="195">
        <v>45</v>
      </c>
      <c r="AC27" s="195">
        <v>45</v>
      </c>
      <c r="AD27" s="195">
        <v>45</v>
      </c>
      <c r="AE27">
        <v>45</v>
      </c>
      <c r="AF27">
        <v>46</v>
      </c>
    </row>
    <row r="28" spans="1:32" x14ac:dyDescent="0.2">
      <c r="C28" s="900"/>
      <c r="L28" t="s">
        <v>2291</v>
      </c>
    </row>
    <row r="30" spans="1:32" ht="16" x14ac:dyDescent="0.2">
      <c r="A30" s="162" t="s">
        <v>53</v>
      </c>
    </row>
    <row r="31" spans="1:32" ht="16" x14ac:dyDescent="0.2">
      <c r="A31" s="163" t="s">
        <v>24</v>
      </c>
    </row>
    <row r="32" spans="1:32" x14ac:dyDescent="0.2">
      <c r="A32" s="164" t="s">
        <v>40</v>
      </c>
    </row>
    <row r="33" spans="1:1" ht="16" x14ac:dyDescent="0.2">
      <c r="A33" s="165" t="s">
        <v>48</v>
      </c>
    </row>
    <row r="34" spans="1:1" ht="16" x14ac:dyDescent="0.2">
      <c r="A34" s="166" t="s">
        <v>54</v>
      </c>
    </row>
    <row r="35" spans="1:1" ht="16" x14ac:dyDescent="0.2">
      <c r="A35" s="188" t="s">
        <v>52</v>
      </c>
    </row>
    <row r="36" spans="1:1" x14ac:dyDescent="0.2">
      <c r="A36" s="187" t="s">
        <v>55</v>
      </c>
    </row>
    <row r="37" spans="1:1" ht="17" x14ac:dyDescent="0.2">
      <c r="A37" s="375" t="s">
        <v>56</v>
      </c>
    </row>
    <row r="38" spans="1:1" ht="17" x14ac:dyDescent="0.2">
      <c r="A38" s="394" t="s">
        <v>57</v>
      </c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FFC000"/>
  </sheetPr>
  <dimension ref="A1:BS27"/>
  <sheetViews>
    <sheetView workbookViewId="0">
      <pane xSplit="2" ySplit="1" topLeftCell="W2" activePane="bottomRight" state="frozen"/>
      <selection pane="topRight"/>
      <selection pane="bottomLeft"/>
      <selection pane="bottomRight" activeCell="X15" sqref="X15"/>
    </sheetView>
  </sheetViews>
  <sheetFormatPr baseColWidth="10" defaultColWidth="8.83203125" defaultRowHeight="15" x14ac:dyDescent="0.2"/>
  <cols>
    <col min="1" max="1" width="10.1640625" customWidth="1"/>
    <col min="2" max="2" width="14.1640625" customWidth="1"/>
    <col min="3" max="3" width="17.33203125" customWidth="1"/>
    <col min="4" max="4" width="18.33203125" customWidth="1"/>
    <col min="5" max="5" width="9.5" customWidth="1"/>
    <col min="8" max="8" width="16.83203125" customWidth="1"/>
    <col min="9" max="9" width="13.33203125" customWidth="1"/>
    <col min="11" max="11" width="15.83203125" customWidth="1"/>
    <col min="12" max="12" width="21.5" customWidth="1"/>
    <col min="13" max="13" width="17.33203125" customWidth="1"/>
    <col min="14" max="14" width="16.5" customWidth="1"/>
    <col min="15" max="15" width="19.5" customWidth="1"/>
    <col min="16" max="16" width="19.83203125" customWidth="1"/>
    <col min="17" max="17" width="14.5" customWidth="1"/>
    <col min="18" max="18" width="14" style="1" customWidth="1"/>
    <col min="19" max="19" width="12.5" customWidth="1"/>
    <col min="20" max="20" width="11.83203125" customWidth="1"/>
    <col min="21" max="21" width="11" customWidth="1"/>
    <col min="22" max="22" width="13.6640625" customWidth="1"/>
    <col min="23" max="23" width="15.1640625" bestFit="1" customWidth="1"/>
  </cols>
  <sheetData>
    <row r="1" spans="1:71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  <c r="O1" s="329" t="s">
        <v>2292</v>
      </c>
      <c r="P1" s="430" t="s">
        <v>2293</v>
      </c>
      <c r="Q1" t="s">
        <v>2153</v>
      </c>
      <c r="R1" s="1" t="s">
        <v>2258</v>
      </c>
      <c r="S1" t="s">
        <v>2259</v>
      </c>
      <c r="T1" t="s">
        <v>2260</v>
      </c>
      <c r="U1" t="s">
        <v>2261</v>
      </c>
      <c r="V1" t="s">
        <v>2281</v>
      </c>
      <c r="W1" t="s">
        <v>2282</v>
      </c>
      <c r="X1" t="s">
        <v>2264</v>
      </c>
    </row>
    <row r="2" spans="1:71" ht="16" x14ac:dyDescent="0.2">
      <c r="A2" s="1">
        <v>1</v>
      </c>
      <c r="B2" s="1" t="s">
        <v>566</v>
      </c>
      <c r="D2" s="306">
        <v>1343441</v>
      </c>
      <c r="E2" s="306" t="s">
        <v>17</v>
      </c>
      <c r="F2" s="327" t="s">
        <v>40</v>
      </c>
      <c r="G2" s="306" t="s">
        <v>567</v>
      </c>
      <c r="H2" s="307">
        <v>44067</v>
      </c>
      <c r="I2" s="308">
        <f t="shared" ref="I2:I14" ca="1" si="0">YEARFRAC(H2,TODAY())</f>
        <v>1.5111111111111111</v>
      </c>
      <c r="J2" s="103">
        <f t="shared" ref="J2:J14" ca="1" si="1">_xlfn.DAYS(TODAY(),H2)</f>
        <v>553</v>
      </c>
      <c r="K2" s="306">
        <f t="shared" ref="K2:K14" ca="1" si="2">J2/30</f>
        <v>18.433333333333334</v>
      </c>
      <c r="L2" s="808" t="s">
        <v>490</v>
      </c>
      <c r="M2" s="13">
        <v>44634</v>
      </c>
      <c r="N2" s="105">
        <f t="shared" ref="N2:N6" si="3">_xlfn.DAYS(M2,H2)/30</f>
        <v>18.899999999999999</v>
      </c>
      <c r="O2" s="195">
        <v>35</v>
      </c>
      <c r="P2" s="195">
        <v>201</v>
      </c>
      <c r="Q2" s="195">
        <v>35</v>
      </c>
      <c r="R2" s="195">
        <v>35</v>
      </c>
      <c r="S2" s="195">
        <v>35</v>
      </c>
      <c r="T2" s="195">
        <v>35</v>
      </c>
      <c r="U2" s="195">
        <v>36</v>
      </c>
      <c r="V2" s="195">
        <v>36</v>
      </c>
      <c r="W2" s="327">
        <v>36</v>
      </c>
      <c r="X2" s="327">
        <v>37</v>
      </c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27"/>
      <c r="BG2" s="327"/>
      <c r="BH2" s="327"/>
      <c r="BI2" s="327"/>
      <c r="BJ2" s="327"/>
      <c r="BK2" s="327"/>
      <c r="BL2" s="327"/>
      <c r="BM2" s="327"/>
      <c r="BN2" s="327"/>
      <c r="BO2" s="327"/>
      <c r="BP2" s="327"/>
      <c r="BQ2" s="327"/>
      <c r="BR2" s="327"/>
      <c r="BS2" s="327"/>
    </row>
    <row r="3" spans="1:71" ht="16" x14ac:dyDescent="0.2">
      <c r="A3" s="1">
        <v>2</v>
      </c>
      <c r="B3" s="1" t="s">
        <v>568</v>
      </c>
      <c r="D3" s="306">
        <v>1343441</v>
      </c>
      <c r="E3" s="306" t="s">
        <v>17</v>
      </c>
      <c r="F3" s="327" t="s">
        <v>40</v>
      </c>
      <c r="G3" s="306" t="s">
        <v>124</v>
      </c>
      <c r="H3" s="307">
        <v>44067</v>
      </c>
      <c r="I3" s="308">
        <f t="shared" ca="1" si="0"/>
        <v>1.5111111111111111</v>
      </c>
      <c r="J3" s="103">
        <f t="shared" ca="1" si="1"/>
        <v>553</v>
      </c>
      <c r="K3" s="306">
        <f t="shared" ca="1" si="2"/>
        <v>18.433333333333334</v>
      </c>
      <c r="L3" s="808" t="s">
        <v>490</v>
      </c>
      <c r="M3" s="13">
        <v>44634</v>
      </c>
      <c r="N3" s="105">
        <f t="shared" si="3"/>
        <v>18.899999999999999</v>
      </c>
      <c r="O3" s="195">
        <v>25</v>
      </c>
      <c r="P3" s="195">
        <v>175</v>
      </c>
      <c r="Q3" s="195">
        <v>25</v>
      </c>
      <c r="R3" s="195">
        <v>24</v>
      </c>
      <c r="S3" s="195">
        <v>25</v>
      </c>
      <c r="T3" s="195">
        <v>26</v>
      </c>
      <c r="U3" s="195">
        <v>25</v>
      </c>
      <c r="V3" s="195">
        <v>25</v>
      </c>
      <c r="W3" s="327">
        <v>25</v>
      </c>
      <c r="X3" s="327">
        <v>26</v>
      </c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27"/>
    </row>
    <row r="4" spans="1:71" s="666" customFormat="1" ht="16" x14ac:dyDescent="0.2">
      <c r="A4" s="76">
        <v>3</v>
      </c>
      <c r="B4" s="76" t="s">
        <v>569</v>
      </c>
      <c r="C4" s="666" t="s">
        <v>431</v>
      </c>
      <c r="D4" s="1092">
        <v>1343441</v>
      </c>
      <c r="E4" s="1092" t="s">
        <v>17</v>
      </c>
      <c r="F4" s="666" t="s">
        <v>40</v>
      </c>
      <c r="G4" s="1092" t="s">
        <v>111</v>
      </c>
      <c r="H4" s="1094">
        <v>44067</v>
      </c>
      <c r="I4" s="1000">
        <f t="shared" ca="1" si="0"/>
        <v>1.5111111111111111</v>
      </c>
      <c r="J4" s="999">
        <f t="shared" ca="1" si="1"/>
        <v>553</v>
      </c>
      <c r="K4" s="1092">
        <f t="shared" ca="1" si="2"/>
        <v>18.433333333333334</v>
      </c>
      <c r="L4" s="369" t="s">
        <v>490</v>
      </c>
      <c r="M4" s="122">
        <v>44634</v>
      </c>
      <c r="N4" s="369">
        <f t="shared" si="3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</row>
    <row r="5" spans="1:71" ht="16" x14ac:dyDescent="0.2">
      <c r="A5" s="1">
        <v>4</v>
      </c>
      <c r="B5" s="1" t="s">
        <v>570</v>
      </c>
      <c r="D5" s="306">
        <v>1343441</v>
      </c>
      <c r="E5" s="306" t="s">
        <v>17</v>
      </c>
      <c r="F5" s="327" t="s">
        <v>40</v>
      </c>
      <c r="G5" s="306" t="s">
        <v>118</v>
      </c>
      <c r="H5" s="307">
        <v>44067</v>
      </c>
      <c r="I5" s="308">
        <f t="shared" ca="1" si="0"/>
        <v>1.5111111111111111</v>
      </c>
      <c r="J5" s="103">
        <f t="shared" ca="1" si="1"/>
        <v>553</v>
      </c>
      <c r="K5" s="306">
        <f t="shared" ca="1" si="2"/>
        <v>18.433333333333334</v>
      </c>
      <c r="L5" s="808" t="s">
        <v>490</v>
      </c>
      <c r="M5" s="13">
        <v>44634</v>
      </c>
      <c r="N5" s="1009">
        <f t="shared" si="3"/>
        <v>18.899999999999999</v>
      </c>
      <c r="O5" s="195">
        <v>27</v>
      </c>
      <c r="P5" s="195">
        <v>183</v>
      </c>
      <c r="Q5" s="195">
        <v>26</v>
      </c>
      <c r="R5" s="195">
        <v>26</v>
      </c>
      <c r="S5" s="195">
        <v>26</v>
      </c>
      <c r="T5" s="195">
        <v>25</v>
      </c>
      <c r="U5" s="195">
        <v>26</v>
      </c>
      <c r="V5" s="195">
        <v>26</v>
      </c>
      <c r="W5" s="327">
        <v>27</v>
      </c>
      <c r="X5" s="327">
        <v>27</v>
      </c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27"/>
      <c r="AJ5" s="327"/>
      <c r="AK5" s="327"/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/>
      <c r="BA5" s="327"/>
      <c r="BB5" s="327"/>
      <c r="BC5" s="327"/>
      <c r="BD5" s="327"/>
      <c r="BE5" s="327"/>
      <c r="BF5" s="327"/>
      <c r="BG5" s="327"/>
      <c r="BH5" s="327"/>
      <c r="BI5" s="327"/>
      <c r="BJ5" s="327"/>
      <c r="BK5" s="327"/>
      <c r="BL5" s="327"/>
      <c r="BM5" s="327"/>
      <c r="BN5" s="327"/>
      <c r="BO5" s="327"/>
      <c r="BP5" s="327"/>
      <c r="BQ5" s="327"/>
      <c r="BR5" s="327"/>
      <c r="BS5" s="327"/>
    </row>
    <row r="6" spans="1:71" ht="16" x14ac:dyDescent="0.2">
      <c r="A6" s="1">
        <v>5</v>
      </c>
      <c r="B6" s="817" t="s">
        <v>571</v>
      </c>
      <c r="C6" s="903"/>
      <c r="D6" s="896">
        <v>1343441</v>
      </c>
      <c r="E6" s="896" t="s">
        <v>17</v>
      </c>
      <c r="F6" s="895" t="s">
        <v>40</v>
      </c>
      <c r="G6" s="896" t="s">
        <v>121</v>
      </c>
      <c r="H6" s="897">
        <v>44067</v>
      </c>
      <c r="I6" s="898">
        <f t="shared" ca="1" si="0"/>
        <v>1.5111111111111111</v>
      </c>
      <c r="J6" s="899">
        <f t="shared" ca="1" si="1"/>
        <v>553</v>
      </c>
      <c r="K6" s="896">
        <f t="shared" ca="1" si="2"/>
        <v>18.433333333333334</v>
      </c>
      <c r="L6" s="905" t="s">
        <v>490</v>
      </c>
      <c r="M6" s="13">
        <v>44634</v>
      </c>
      <c r="N6" s="1009">
        <f t="shared" si="3"/>
        <v>18.899999999999999</v>
      </c>
      <c r="O6" s="894">
        <v>26</v>
      </c>
      <c r="P6" s="894">
        <v>168</v>
      </c>
      <c r="Q6" s="894">
        <v>24</v>
      </c>
      <c r="R6" s="894">
        <v>24</v>
      </c>
      <c r="S6" s="894">
        <v>24</v>
      </c>
      <c r="T6" s="894">
        <v>25</v>
      </c>
      <c r="U6" s="894">
        <v>25</v>
      </c>
      <c r="V6" s="894">
        <v>25</v>
      </c>
      <c r="W6" s="895">
        <v>26</v>
      </c>
      <c r="X6" s="895">
        <v>25</v>
      </c>
      <c r="Y6" s="895"/>
      <c r="Z6" s="895"/>
      <c r="AA6" s="895"/>
      <c r="AB6" s="895"/>
      <c r="AC6" s="895"/>
      <c r="AD6" s="895"/>
      <c r="AE6" s="895"/>
      <c r="AF6" s="895"/>
      <c r="AG6" s="895"/>
      <c r="AH6" s="895"/>
      <c r="AI6" s="895"/>
      <c r="AJ6" s="895"/>
      <c r="AK6" s="895"/>
      <c r="AL6" s="895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  <c r="AX6" s="327"/>
      <c r="AY6" s="327"/>
      <c r="AZ6" s="327"/>
      <c r="BA6" s="327"/>
      <c r="BB6" s="327"/>
      <c r="BC6" s="327"/>
      <c r="BD6" s="327"/>
      <c r="BE6" s="327"/>
      <c r="BF6" s="327"/>
      <c r="BG6" s="327"/>
      <c r="BH6" s="327"/>
      <c r="BI6" s="327"/>
      <c r="BJ6" s="327"/>
      <c r="BK6" s="327"/>
      <c r="BL6" s="327"/>
      <c r="BM6" s="327"/>
      <c r="BN6" s="327"/>
      <c r="BO6" s="327"/>
      <c r="BP6" s="327"/>
      <c r="BQ6" s="327"/>
      <c r="BR6" s="327"/>
      <c r="BS6" s="327"/>
    </row>
    <row r="7" spans="1:71" ht="17" x14ac:dyDescent="0.2">
      <c r="A7" s="1">
        <v>6</v>
      </c>
      <c r="B7" s="1" t="s">
        <v>572</v>
      </c>
      <c r="D7" s="99">
        <v>1362670</v>
      </c>
      <c r="E7" s="275" t="s">
        <v>15</v>
      </c>
      <c r="F7" s="275" t="s">
        <v>48</v>
      </c>
      <c r="G7" s="840" t="s">
        <v>124</v>
      </c>
      <c r="H7" s="100">
        <v>44116</v>
      </c>
      <c r="I7" s="102">
        <f t="shared" ca="1" si="0"/>
        <v>1.3777777777777778</v>
      </c>
      <c r="J7" s="99">
        <f t="shared" ca="1" si="1"/>
        <v>504</v>
      </c>
      <c r="K7" s="99">
        <f t="shared" ca="1" si="2"/>
        <v>16.8</v>
      </c>
      <c r="L7" s="808" t="s">
        <v>490</v>
      </c>
      <c r="M7" s="13">
        <v>44634</v>
      </c>
      <c r="N7" s="150">
        <f t="shared" ref="N7:N14" si="4">_xlfn.DAYS(M7,H7)/30</f>
        <v>17.266666666666666</v>
      </c>
      <c r="O7" s="275">
        <v>31</v>
      </c>
      <c r="P7" s="275"/>
      <c r="Q7" s="275">
        <v>31</v>
      </c>
      <c r="R7" s="275">
        <v>30</v>
      </c>
      <c r="S7" s="275">
        <v>33</v>
      </c>
      <c r="T7" s="275">
        <v>32</v>
      </c>
      <c r="U7" s="275">
        <v>31</v>
      </c>
      <c r="V7" s="275">
        <v>31</v>
      </c>
      <c r="W7" s="326">
        <v>32</v>
      </c>
      <c r="X7" s="326">
        <v>31</v>
      </c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</row>
    <row r="8" spans="1:71" ht="17" x14ac:dyDescent="0.2">
      <c r="A8" s="1">
        <v>7</v>
      </c>
      <c r="B8" s="1" t="s">
        <v>573</v>
      </c>
      <c r="C8" t="s">
        <v>437</v>
      </c>
      <c r="D8" s="99">
        <v>1362670</v>
      </c>
      <c r="E8" s="275" t="s">
        <v>15</v>
      </c>
      <c r="F8" s="275" t="s">
        <v>48</v>
      </c>
      <c r="G8" s="840" t="s">
        <v>121</v>
      </c>
      <c r="H8" s="100">
        <v>44116</v>
      </c>
      <c r="I8" s="102">
        <f t="shared" ca="1" si="0"/>
        <v>1.3777777777777778</v>
      </c>
      <c r="J8" s="99">
        <f t="shared" ca="1" si="1"/>
        <v>504</v>
      </c>
      <c r="K8" s="99">
        <f t="shared" ca="1" si="2"/>
        <v>16.8</v>
      </c>
      <c r="L8" s="808" t="s">
        <v>490</v>
      </c>
      <c r="M8" s="13">
        <v>44634</v>
      </c>
      <c r="N8" s="150">
        <f t="shared" si="4"/>
        <v>17.266666666666666</v>
      </c>
      <c r="O8" s="275">
        <v>29</v>
      </c>
      <c r="P8" s="275"/>
      <c r="Q8" s="275">
        <v>29</v>
      </c>
      <c r="R8" s="275">
        <v>29</v>
      </c>
      <c r="S8" s="275">
        <v>30</v>
      </c>
      <c r="T8" s="275">
        <v>30</v>
      </c>
      <c r="U8" s="275">
        <v>29</v>
      </c>
      <c r="V8" s="275">
        <v>30</v>
      </c>
      <c r="W8" s="326">
        <v>30</v>
      </c>
      <c r="X8" s="326">
        <v>30</v>
      </c>
      <c r="Y8" s="326"/>
      <c r="Z8" s="326"/>
      <c r="AA8" s="326"/>
      <c r="AB8" s="326"/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  <c r="BS8" s="326"/>
    </row>
    <row r="9" spans="1:71" ht="17" x14ac:dyDescent="0.2">
      <c r="A9" s="1">
        <v>8</v>
      </c>
      <c r="B9" s="817" t="s">
        <v>574</v>
      </c>
      <c r="C9" s="903"/>
      <c r="D9" s="841">
        <v>1362670</v>
      </c>
      <c r="E9" s="275" t="s">
        <v>15</v>
      </c>
      <c r="F9" s="657" t="s">
        <v>48</v>
      </c>
      <c r="G9" s="1012" t="s">
        <v>111</v>
      </c>
      <c r="H9" s="842">
        <v>44116</v>
      </c>
      <c r="I9" s="843">
        <f t="shared" ca="1" si="0"/>
        <v>1.3777777777777778</v>
      </c>
      <c r="J9" s="841">
        <f t="shared" ca="1" si="1"/>
        <v>504</v>
      </c>
      <c r="K9" s="841">
        <f t="shared" ca="1" si="2"/>
        <v>16.8</v>
      </c>
      <c r="L9" s="905" t="s">
        <v>490</v>
      </c>
      <c r="M9" s="13">
        <v>44634</v>
      </c>
      <c r="N9" s="656">
        <f t="shared" si="4"/>
        <v>17.266666666666666</v>
      </c>
      <c r="O9" s="657">
        <v>33</v>
      </c>
      <c r="P9" s="657"/>
      <c r="Q9" s="657">
        <v>33</v>
      </c>
      <c r="R9" s="657">
        <v>30</v>
      </c>
      <c r="S9" s="657">
        <v>31</v>
      </c>
      <c r="T9" s="657">
        <v>30</v>
      </c>
      <c r="U9" s="657">
        <v>31</v>
      </c>
      <c r="V9" s="657">
        <v>31</v>
      </c>
      <c r="W9" s="669">
        <v>31</v>
      </c>
      <c r="X9" s="669">
        <v>30</v>
      </c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  <c r="BS9" s="326"/>
    </row>
    <row r="10" spans="1:71" ht="17" x14ac:dyDescent="0.2">
      <c r="A10" s="1">
        <v>9</v>
      </c>
      <c r="B10" s="1" t="s">
        <v>575</v>
      </c>
      <c r="D10" s="99">
        <v>1272257</v>
      </c>
      <c r="E10" s="275" t="s">
        <v>17</v>
      </c>
      <c r="F10" s="275" t="s">
        <v>48</v>
      </c>
      <c r="G10" s="840" t="s">
        <v>124</v>
      </c>
      <c r="H10" s="100">
        <v>44116</v>
      </c>
      <c r="I10" s="102">
        <f t="shared" ca="1" si="0"/>
        <v>1.3777777777777778</v>
      </c>
      <c r="J10" s="99">
        <f t="shared" ca="1" si="1"/>
        <v>504</v>
      </c>
      <c r="K10" s="99">
        <f t="shared" ca="1" si="2"/>
        <v>16.8</v>
      </c>
      <c r="L10" s="808" t="s">
        <v>490</v>
      </c>
      <c r="M10" s="13">
        <v>44634</v>
      </c>
      <c r="N10" s="150">
        <f t="shared" si="4"/>
        <v>17.266666666666666</v>
      </c>
      <c r="O10" s="275">
        <v>26</v>
      </c>
      <c r="P10" s="275">
        <v>218</v>
      </c>
      <c r="Q10" s="275">
        <v>26</v>
      </c>
      <c r="R10" s="275">
        <v>27</v>
      </c>
      <c r="S10" s="275">
        <v>27</v>
      </c>
      <c r="T10" s="275">
        <v>27</v>
      </c>
      <c r="U10" s="275">
        <v>27</v>
      </c>
      <c r="V10" s="275">
        <v>27</v>
      </c>
      <c r="W10" s="326">
        <v>27</v>
      </c>
      <c r="X10" s="326">
        <v>28</v>
      </c>
      <c r="Y10" s="326"/>
      <c r="Z10" s="326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6"/>
      <c r="AX10" s="326"/>
      <c r="AY10" s="326"/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  <c r="BS10" s="326"/>
    </row>
    <row r="11" spans="1:71" ht="17" x14ac:dyDescent="0.2">
      <c r="A11" s="1">
        <v>10</v>
      </c>
      <c r="B11" s="1" t="s">
        <v>576</v>
      </c>
      <c r="D11" s="99">
        <v>1272257</v>
      </c>
      <c r="E11" s="275" t="s">
        <v>17</v>
      </c>
      <c r="F11" s="275" t="s">
        <v>48</v>
      </c>
      <c r="G11" s="840" t="s">
        <v>121</v>
      </c>
      <c r="H11" s="100">
        <v>44116</v>
      </c>
      <c r="I11" s="102">
        <f t="shared" ca="1" si="0"/>
        <v>1.3777777777777778</v>
      </c>
      <c r="J11" s="99">
        <f t="shared" ca="1" si="1"/>
        <v>504</v>
      </c>
      <c r="K11" s="99">
        <f t="shared" ca="1" si="2"/>
        <v>16.8</v>
      </c>
      <c r="L11" s="808" t="s">
        <v>490</v>
      </c>
      <c r="M11" s="13">
        <v>44634</v>
      </c>
      <c r="N11" s="150">
        <f t="shared" si="4"/>
        <v>17.266666666666666</v>
      </c>
      <c r="O11" s="275">
        <v>27</v>
      </c>
      <c r="P11" s="275">
        <v>164</v>
      </c>
      <c r="Q11" s="275">
        <v>26</v>
      </c>
      <c r="R11" s="275">
        <v>27</v>
      </c>
      <c r="S11" s="275">
        <v>27</v>
      </c>
      <c r="T11" s="275">
        <v>27</v>
      </c>
      <c r="U11" s="275">
        <v>27</v>
      </c>
      <c r="V11" s="275">
        <v>27</v>
      </c>
      <c r="W11" s="326">
        <v>28</v>
      </c>
      <c r="X11" s="326">
        <v>27</v>
      </c>
      <c r="Y11" s="326"/>
      <c r="Z11" s="326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  <c r="BS11" s="326"/>
    </row>
    <row r="12" spans="1:71" ht="17" x14ac:dyDescent="0.2">
      <c r="A12" s="1">
        <v>11</v>
      </c>
      <c r="B12" s="1" t="s">
        <v>577</v>
      </c>
      <c r="C12" t="s">
        <v>478</v>
      </c>
      <c r="D12" s="99">
        <v>1272257</v>
      </c>
      <c r="E12" s="275" t="s">
        <v>17</v>
      </c>
      <c r="F12" s="275" t="s">
        <v>48</v>
      </c>
      <c r="G12" s="840" t="s">
        <v>111</v>
      </c>
      <c r="H12" s="100">
        <v>44116</v>
      </c>
      <c r="I12" s="102">
        <f t="shared" ca="1" si="0"/>
        <v>1.3777777777777778</v>
      </c>
      <c r="J12" s="99">
        <f t="shared" ca="1" si="1"/>
        <v>504</v>
      </c>
      <c r="K12" s="99">
        <f t="shared" ca="1" si="2"/>
        <v>16.8</v>
      </c>
      <c r="L12" s="808" t="s">
        <v>490</v>
      </c>
      <c r="M12" s="13">
        <v>44634</v>
      </c>
      <c r="N12" s="150">
        <f t="shared" si="4"/>
        <v>17.266666666666666</v>
      </c>
      <c r="O12" s="275">
        <v>23</v>
      </c>
      <c r="P12" s="275">
        <v>163</v>
      </c>
      <c r="Q12" s="275">
        <v>23</v>
      </c>
      <c r="R12" s="275">
        <v>23</v>
      </c>
      <c r="S12" s="275">
        <v>23</v>
      </c>
      <c r="T12" s="275">
        <v>23</v>
      </c>
      <c r="U12" s="275">
        <v>23</v>
      </c>
      <c r="V12" s="275">
        <v>23</v>
      </c>
      <c r="W12" s="326">
        <v>23</v>
      </c>
      <c r="X12" s="326">
        <v>23</v>
      </c>
      <c r="Y12" s="326"/>
      <c r="Z12" s="326"/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  <c r="BS12" s="326"/>
    </row>
    <row r="13" spans="1:71" ht="17" x14ac:dyDescent="0.2">
      <c r="A13" s="1">
        <v>12</v>
      </c>
      <c r="B13" s="1" t="s">
        <v>578</v>
      </c>
      <c r="D13" s="99">
        <v>1272257</v>
      </c>
      <c r="E13" s="275" t="s">
        <v>17</v>
      </c>
      <c r="F13" s="275" t="s">
        <v>48</v>
      </c>
      <c r="G13" s="840" t="s">
        <v>118</v>
      </c>
      <c r="H13" s="100">
        <v>44116</v>
      </c>
      <c r="I13" s="102">
        <f t="shared" ca="1" si="0"/>
        <v>1.3777777777777778</v>
      </c>
      <c r="J13" s="99">
        <f t="shared" ca="1" si="1"/>
        <v>504</v>
      </c>
      <c r="K13" s="99">
        <f t="shared" ca="1" si="2"/>
        <v>16.8</v>
      </c>
      <c r="L13" s="808" t="s">
        <v>490</v>
      </c>
      <c r="M13" s="13">
        <v>44634</v>
      </c>
      <c r="N13" s="150">
        <f t="shared" si="4"/>
        <v>17.266666666666666</v>
      </c>
      <c r="O13" s="275">
        <v>25</v>
      </c>
      <c r="P13" s="275">
        <v>119</v>
      </c>
      <c r="Q13" s="275">
        <v>26</v>
      </c>
      <c r="R13" s="275">
        <v>26</v>
      </c>
      <c r="S13" s="275">
        <v>26</v>
      </c>
      <c r="T13" s="275">
        <v>28</v>
      </c>
      <c r="U13" s="275">
        <v>26</v>
      </c>
      <c r="V13" s="275">
        <v>25</v>
      </c>
      <c r="W13" s="326">
        <v>26</v>
      </c>
      <c r="X13" s="326">
        <v>26</v>
      </c>
      <c r="Y13" s="326"/>
      <c r="Z13" s="326"/>
      <c r="AA13" s="326"/>
      <c r="AB13" s="326"/>
      <c r="AC13" s="326"/>
      <c r="AD13" s="326"/>
      <c r="AE13" s="326"/>
      <c r="AF13" s="326"/>
      <c r="AG13" s="326"/>
      <c r="AH13" s="326"/>
      <c r="AI13" s="326"/>
      <c r="AJ13" s="326"/>
      <c r="AK13" s="326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  <c r="BS13" s="326"/>
    </row>
    <row r="14" spans="1:71" ht="17" x14ac:dyDescent="0.2">
      <c r="A14" s="1">
        <v>13</v>
      </c>
      <c r="B14" s="1" t="s">
        <v>579</v>
      </c>
      <c r="D14" s="99">
        <v>1272257</v>
      </c>
      <c r="E14" s="275" t="s">
        <v>17</v>
      </c>
      <c r="F14" s="275" t="s">
        <v>48</v>
      </c>
      <c r="G14" s="840" t="s">
        <v>115</v>
      </c>
      <c r="H14" s="100">
        <v>44116</v>
      </c>
      <c r="I14" s="102">
        <f t="shared" ca="1" si="0"/>
        <v>1.3777777777777778</v>
      </c>
      <c r="J14" s="99">
        <f t="shared" ca="1" si="1"/>
        <v>504</v>
      </c>
      <c r="K14" s="99">
        <f t="shared" ca="1" si="2"/>
        <v>16.8</v>
      </c>
      <c r="L14" s="808" t="s">
        <v>490</v>
      </c>
      <c r="M14" s="13">
        <v>44634</v>
      </c>
      <c r="N14" s="150">
        <f t="shared" si="4"/>
        <v>17.266666666666666</v>
      </c>
      <c r="O14" s="275">
        <v>31</v>
      </c>
      <c r="P14" s="275">
        <v>174</v>
      </c>
      <c r="Q14" s="275">
        <v>30</v>
      </c>
      <c r="R14" s="275">
        <v>30</v>
      </c>
      <c r="S14" s="275">
        <v>30</v>
      </c>
      <c r="T14" s="275">
        <v>31</v>
      </c>
      <c r="U14" s="275">
        <v>30</v>
      </c>
      <c r="V14" s="275">
        <v>30</v>
      </c>
      <c r="W14" s="326">
        <v>30</v>
      </c>
      <c r="X14" s="326">
        <v>30</v>
      </c>
      <c r="Y14" s="326"/>
      <c r="Z14" s="326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  <c r="AZ14" s="326"/>
      <c r="BA14" s="326"/>
      <c r="BB14" s="326"/>
      <c r="BC14" s="326"/>
      <c r="BD14" s="326"/>
      <c r="BE14" s="326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  <c r="BS14" s="326"/>
    </row>
    <row r="19" spans="1:1" ht="16" x14ac:dyDescent="0.2">
      <c r="A19" s="162" t="s">
        <v>53</v>
      </c>
    </row>
    <row r="20" spans="1:1" ht="16" x14ac:dyDescent="0.2">
      <c r="A20" s="163" t="s">
        <v>24</v>
      </c>
    </row>
    <row r="21" spans="1:1" x14ac:dyDescent="0.2">
      <c r="A21" s="164" t="s">
        <v>40</v>
      </c>
    </row>
    <row r="22" spans="1:1" ht="16" x14ac:dyDescent="0.2">
      <c r="A22" s="165" t="s">
        <v>48</v>
      </c>
    </row>
    <row r="23" spans="1:1" ht="16" x14ac:dyDescent="0.2">
      <c r="A23" s="166" t="s">
        <v>54</v>
      </c>
    </row>
    <row r="24" spans="1:1" ht="16" x14ac:dyDescent="0.2">
      <c r="A24" s="188" t="s">
        <v>52</v>
      </c>
    </row>
    <row r="25" spans="1:1" x14ac:dyDescent="0.2">
      <c r="A25" s="187" t="s">
        <v>55</v>
      </c>
    </row>
    <row r="26" spans="1:1" ht="17" x14ac:dyDescent="0.2">
      <c r="A26" s="375" t="s">
        <v>56</v>
      </c>
    </row>
    <row r="27" spans="1:1" ht="17" x14ac:dyDescent="0.2">
      <c r="A27" s="39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dimension ref="A1:N31"/>
  <sheetViews>
    <sheetView workbookViewId="0">
      <selection activeCell="P23" sqref="P23"/>
    </sheetView>
  </sheetViews>
  <sheetFormatPr baseColWidth="10" defaultColWidth="8.83203125" defaultRowHeight="15" x14ac:dyDescent="0.2"/>
  <cols>
    <col min="2" max="2" width="19.5" customWidth="1"/>
    <col min="3" max="3" width="18.5" customWidth="1"/>
    <col min="7" max="7" width="17.6640625" customWidth="1"/>
  </cols>
  <sheetData>
    <row r="1" spans="1:14" ht="16" x14ac:dyDescent="0.2">
      <c r="A1" s="1071" t="s">
        <v>603</v>
      </c>
      <c r="B1" s="1072">
        <v>43810</v>
      </c>
      <c r="C1" s="1071" t="s">
        <v>604</v>
      </c>
      <c r="D1" s="1071" t="s">
        <v>605</v>
      </c>
      <c r="E1" s="1071" t="s">
        <v>606</v>
      </c>
      <c r="F1" s="1071">
        <v>24.1</v>
      </c>
      <c r="G1" s="1072">
        <v>43457</v>
      </c>
      <c r="H1" s="1071" t="s">
        <v>607</v>
      </c>
      <c r="I1" s="1071">
        <v>15</v>
      </c>
      <c r="J1" s="1071">
        <v>22</v>
      </c>
      <c r="K1" s="1071">
        <v>21</v>
      </c>
      <c r="L1" s="1071"/>
      <c r="M1" s="1071">
        <v>24.1</v>
      </c>
      <c r="N1" s="1071" t="s">
        <v>608</v>
      </c>
    </row>
    <row r="2" spans="1:14" ht="16" x14ac:dyDescent="0.2">
      <c r="A2" s="1071" t="s">
        <v>609</v>
      </c>
      <c r="B2" s="1072">
        <v>43810</v>
      </c>
      <c r="C2" s="1071" t="s">
        <v>604</v>
      </c>
      <c r="D2" s="1071" t="s">
        <v>605</v>
      </c>
      <c r="E2" s="1071" t="s">
        <v>606</v>
      </c>
      <c r="F2" s="1071">
        <v>24</v>
      </c>
      <c r="G2" s="1072">
        <v>43457</v>
      </c>
      <c r="H2" s="1071" t="s">
        <v>610</v>
      </c>
      <c r="I2" s="1071">
        <v>3</v>
      </c>
      <c r="J2" s="1071">
        <v>10</v>
      </c>
      <c r="K2" s="1071">
        <v>9</v>
      </c>
      <c r="L2" s="1071"/>
      <c r="M2" s="1071">
        <v>24</v>
      </c>
      <c r="N2" s="1071" t="s">
        <v>611</v>
      </c>
    </row>
    <row r="3" spans="1:14" ht="16" x14ac:dyDescent="0.2">
      <c r="A3" s="1071" t="s">
        <v>612</v>
      </c>
      <c r="B3" s="1072">
        <v>43810</v>
      </c>
      <c r="C3" s="1071" t="s">
        <v>604</v>
      </c>
      <c r="D3" s="1071" t="s">
        <v>605</v>
      </c>
      <c r="E3" s="1071" t="s">
        <v>606</v>
      </c>
      <c r="F3" s="1071">
        <v>24</v>
      </c>
      <c r="G3" s="1072">
        <v>43457</v>
      </c>
      <c r="H3" s="1071"/>
      <c r="I3" s="1071">
        <v>45</v>
      </c>
      <c r="J3" s="1071">
        <v>43</v>
      </c>
      <c r="K3" s="1071">
        <v>42</v>
      </c>
      <c r="L3" s="1071"/>
      <c r="M3" s="1071">
        <v>24</v>
      </c>
      <c r="N3" s="1071" t="s">
        <v>613</v>
      </c>
    </row>
    <row r="4" spans="1:14" ht="16" x14ac:dyDescent="0.2">
      <c r="A4" s="1071" t="s">
        <v>614</v>
      </c>
      <c r="B4" s="1072">
        <v>43810</v>
      </c>
      <c r="C4" s="1071" t="s">
        <v>604</v>
      </c>
      <c r="D4" s="1071" t="s">
        <v>605</v>
      </c>
      <c r="E4" s="1071" t="s">
        <v>606</v>
      </c>
      <c r="F4" s="1071">
        <v>22.8</v>
      </c>
      <c r="G4" s="1072">
        <v>43457</v>
      </c>
      <c r="H4" s="1071" t="s">
        <v>615</v>
      </c>
      <c r="I4" s="1071">
        <v>14</v>
      </c>
      <c r="J4" s="1071">
        <v>24</v>
      </c>
      <c r="K4" s="1071">
        <v>23</v>
      </c>
      <c r="L4" s="1071"/>
      <c r="M4" s="1071">
        <v>22.8</v>
      </c>
      <c r="N4" s="1071" t="s">
        <v>616</v>
      </c>
    </row>
    <row r="5" spans="1:14" ht="16" x14ac:dyDescent="0.2">
      <c r="A5" s="1071" t="s">
        <v>617</v>
      </c>
      <c r="B5" s="1072">
        <v>43810</v>
      </c>
      <c r="C5" s="1071" t="s">
        <v>604</v>
      </c>
      <c r="D5" s="1071" t="s">
        <v>605</v>
      </c>
      <c r="E5" s="1071" t="s">
        <v>606</v>
      </c>
      <c r="F5" s="1071">
        <v>24.7</v>
      </c>
      <c r="G5" s="1072">
        <v>43457</v>
      </c>
      <c r="H5" s="1071" t="s">
        <v>618</v>
      </c>
      <c r="I5" s="1071">
        <v>46</v>
      </c>
      <c r="J5" s="1071">
        <v>44</v>
      </c>
      <c r="K5" s="1071">
        <v>45</v>
      </c>
      <c r="L5" s="1071"/>
      <c r="M5" s="1071">
        <v>24.7</v>
      </c>
      <c r="N5" s="1071" t="s">
        <v>619</v>
      </c>
    </row>
    <row r="6" spans="1:14" ht="16" x14ac:dyDescent="0.2">
      <c r="A6" s="1071" t="s">
        <v>620</v>
      </c>
      <c r="B6" s="1072">
        <v>43810</v>
      </c>
      <c r="C6" s="1071" t="s">
        <v>604</v>
      </c>
      <c r="D6" s="1071" t="s">
        <v>605</v>
      </c>
      <c r="E6" s="1071" t="s">
        <v>621</v>
      </c>
      <c r="F6" s="1071">
        <v>24.8</v>
      </c>
      <c r="G6" s="1072">
        <v>43459</v>
      </c>
      <c r="H6" s="1071" t="s">
        <v>622</v>
      </c>
      <c r="I6" s="1071">
        <v>11</v>
      </c>
      <c r="J6" s="1071">
        <v>10</v>
      </c>
      <c r="K6" s="1071">
        <v>9</v>
      </c>
      <c r="L6" s="1071"/>
      <c r="M6" s="1071">
        <v>24.8</v>
      </c>
      <c r="N6" s="1071" t="s">
        <v>623</v>
      </c>
    </row>
    <row r="7" spans="1:14" ht="16" x14ac:dyDescent="0.2">
      <c r="A7" s="1071" t="s">
        <v>624</v>
      </c>
      <c r="B7" s="1072">
        <v>43811</v>
      </c>
      <c r="C7" s="1071" t="s">
        <v>604</v>
      </c>
      <c r="D7" s="1071" t="s">
        <v>605</v>
      </c>
      <c r="E7" s="1071" t="s">
        <v>621</v>
      </c>
      <c r="F7" s="1071">
        <v>25.6</v>
      </c>
      <c r="G7" s="1072">
        <v>43459</v>
      </c>
      <c r="H7" s="1071" t="s">
        <v>625</v>
      </c>
      <c r="I7" s="1071">
        <v>33</v>
      </c>
      <c r="J7" s="1071">
        <v>32</v>
      </c>
      <c r="K7" s="1071">
        <v>31</v>
      </c>
      <c r="L7" s="1071"/>
      <c r="M7" s="1071">
        <v>25.6</v>
      </c>
      <c r="N7" s="1071" t="s">
        <v>626</v>
      </c>
    </row>
    <row r="8" spans="1:14" ht="16" x14ac:dyDescent="0.2">
      <c r="A8" s="1071" t="s">
        <v>627</v>
      </c>
      <c r="B8" s="1072">
        <v>43811</v>
      </c>
      <c r="C8" s="1071" t="s">
        <v>604</v>
      </c>
      <c r="D8" s="1071" t="s">
        <v>605</v>
      </c>
      <c r="E8" s="1071" t="s">
        <v>621</v>
      </c>
      <c r="F8" s="1071">
        <v>25.8</v>
      </c>
      <c r="G8" s="1072">
        <v>43459</v>
      </c>
      <c r="H8" s="1071" t="s">
        <v>628</v>
      </c>
      <c r="I8" s="1071">
        <v>50</v>
      </c>
      <c r="J8" s="1071">
        <v>46</v>
      </c>
      <c r="K8" s="1071">
        <v>45</v>
      </c>
      <c r="L8" s="1071"/>
      <c r="M8" s="1071">
        <v>25.8</v>
      </c>
      <c r="N8" s="1071" t="s">
        <v>629</v>
      </c>
    </row>
    <row r="9" spans="1:14" ht="16" x14ac:dyDescent="0.2">
      <c r="A9" s="1071" t="s">
        <v>630</v>
      </c>
      <c r="B9" s="1072">
        <v>43811</v>
      </c>
      <c r="C9" s="1071" t="s">
        <v>604</v>
      </c>
      <c r="D9" s="1071" t="s">
        <v>605</v>
      </c>
      <c r="E9" s="1071" t="s">
        <v>621</v>
      </c>
      <c r="F9" s="1071">
        <v>28.9</v>
      </c>
      <c r="G9" s="1072">
        <v>43459</v>
      </c>
      <c r="H9" s="1071" t="s">
        <v>631</v>
      </c>
      <c r="I9" s="1071">
        <v>63</v>
      </c>
      <c r="J9" s="1071">
        <v>70</v>
      </c>
      <c r="K9" s="1071">
        <v>69</v>
      </c>
      <c r="L9" s="1071"/>
      <c r="M9" s="1071">
        <v>28.9</v>
      </c>
      <c r="N9" s="1071" t="s">
        <v>632</v>
      </c>
    </row>
    <row r="10" spans="1:14" ht="16" x14ac:dyDescent="0.2">
      <c r="A10" s="1071" t="s">
        <v>633</v>
      </c>
      <c r="B10" s="1072">
        <v>43817</v>
      </c>
      <c r="C10" s="1071" t="s">
        <v>604</v>
      </c>
      <c r="D10" s="1071" t="s">
        <v>605</v>
      </c>
      <c r="E10" s="1071" t="s">
        <v>606</v>
      </c>
      <c r="F10" s="1071">
        <v>20.6</v>
      </c>
      <c r="G10" s="1072">
        <v>43458</v>
      </c>
      <c r="H10" s="1071" t="s">
        <v>634</v>
      </c>
      <c r="I10" s="1071">
        <v>21</v>
      </c>
      <c r="J10" s="1071">
        <v>11</v>
      </c>
      <c r="K10" s="1071">
        <v>12</v>
      </c>
      <c r="L10" s="1071"/>
      <c r="M10" s="1071">
        <v>20.6</v>
      </c>
      <c r="N10" s="1071" t="s">
        <v>635</v>
      </c>
    </row>
    <row r="11" spans="1:14" ht="16" x14ac:dyDescent="0.2">
      <c r="A11" s="1071" t="s">
        <v>636</v>
      </c>
      <c r="B11" s="1072">
        <v>43817</v>
      </c>
      <c r="C11" s="1071" t="s">
        <v>604</v>
      </c>
      <c r="D11" s="1071" t="s">
        <v>605</v>
      </c>
      <c r="E11" s="1071" t="s">
        <v>606</v>
      </c>
      <c r="F11" s="1071">
        <v>22.8</v>
      </c>
      <c r="G11" s="1072">
        <v>43458</v>
      </c>
      <c r="H11" s="1071" t="s">
        <v>637</v>
      </c>
      <c r="I11" s="1071">
        <v>34</v>
      </c>
      <c r="J11" s="1071">
        <v>48</v>
      </c>
      <c r="K11" s="1071">
        <v>49</v>
      </c>
      <c r="L11" s="1071"/>
      <c r="M11" s="1071">
        <v>22.8</v>
      </c>
      <c r="N11" s="1071" t="s">
        <v>638</v>
      </c>
    </row>
    <row r="12" spans="1:14" ht="16" x14ac:dyDescent="0.2">
      <c r="A12" s="1071" t="s">
        <v>639</v>
      </c>
      <c r="B12" s="1072">
        <v>43817</v>
      </c>
      <c r="C12" s="1071" t="s">
        <v>604</v>
      </c>
      <c r="D12" s="1071" t="s">
        <v>605</v>
      </c>
      <c r="E12" s="1071" t="s">
        <v>606</v>
      </c>
      <c r="F12" s="1071">
        <v>26.6</v>
      </c>
      <c r="G12" s="1072">
        <v>43458</v>
      </c>
      <c r="H12" s="1071" t="s">
        <v>640</v>
      </c>
      <c r="I12" s="1071">
        <v>58</v>
      </c>
      <c r="J12" s="1071">
        <v>62</v>
      </c>
      <c r="K12" s="1071">
        <v>63</v>
      </c>
      <c r="L12" s="1071"/>
      <c r="M12" s="1071">
        <v>26.6</v>
      </c>
      <c r="N12" s="1071" t="s">
        <v>641</v>
      </c>
    </row>
    <row r="13" spans="1:14" ht="16" x14ac:dyDescent="0.2">
      <c r="A13" s="1071" t="s">
        <v>642</v>
      </c>
      <c r="B13" s="1072">
        <v>43817</v>
      </c>
      <c r="C13" s="1071" t="s">
        <v>604</v>
      </c>
      <c r="D13" s="1071" t="s">
        <v>605</v>
      </c>
      <c r="E13" s="1071" t="s">
        <v>606</v>
      </c>
      <c r="F13" s="1071">
        <v>25.5</v>
      </c>
      <c r="G13" s="1072">
        <v>43458</v>
      </c>
      <c r="H13" s="1071" t="s">
        <v>643</v>
      </c>
      <c r="I13" s="1071">
        <v>74</v>
      </c>
      <c r="J13" s="1071">
        <v>78</v>
      </c>
      <c r="K13" s="1071">
        <v>79</v>
      </c>
      <c r="L13" s="1071"/>
      <c r="M13" s="1071">
        <v>25.5</v>
      </c>
      <c r="N13" s="1071" t="s">
        <v>644</v>
      </c>
    </row>
    <row r="14" spans="1:14" ht="16" x14ac:dyDescent="0.2">
      <c r="A14" s="1071" t="s">
        <v>645</v>
      </c>
      <c r="B14" s="1072">
        <v>43817</v>
      </c>
      <c r="C14" s="1071" t="s">
        <v>604</v>
      </c>
      <c r="D14" s="1071" t="s">
        <v>605</v>
      </c>
      <c r="E14" s="1071" t="s">
        <v>621</v>
      </c>
      <c r="F14" s="1071">
        <v>24.1</v>
      </c>
      <c r="G14" s="1072">
        <v>43465</v>
      </c>
      <c r="H14" s="1071" t="s">
        <v>646</v>
      </c>
      <c r="I14" s="1071">
        <v>90</v>
      </c>
      <c r="J14" s="1071">
        <v>93</v>
      </c>
      <c r="K14" s="1071">
        <v>94</v>
      </c>
      <c r="L14" s="1071"/>
      <c r="M14" s="1071">
        <v>24.1</v>
      </c>
      <c r="N14" s="1071" t="s">
        <v>647</v>
      </c>
    </row>
    <row r="15" spans="1:14" ht="16" x14ac:dyDescent="0.2">
      <c r="A15" s="1071" t="s">
        <v>648</v>
      </c>
      <c r="B15" s="1072">
        <v>43817</v>
      </c>
      <c r="C15" s="1071" t="s">
        <v>604</v>
      </c>
      <c r="D15" s="1071" t="s">
        <v>605</v>
      </c>
      <c r="E15" s="1071" t="s">
        <v>621</v>
      </c>
      <c r="F15" s="1071">
        <v>26</v>
      </c>
      <c r="G15" s="1072">
        <v>43465</v>
      </c>
      <c r="H15" s="1071" t="s">
        <v>649</v>
      </c>
      <c r="I15" s="1071">
        <v>99</v>
      </c>
      <c r="J15" s="1071">
        <v>106</v>
      </c>
      <c r="K15" s="1071">
        <v>105</v>
      </c>
      <c r="L15" s="1071"/>
      <c r="M15" s="1071">
        <v>26</v>
      </c>
      <c r="N15" s="1071" t="s">
        <v>650</v>
      </c>
    </row>
    <row r="16" spans="1:14" ht="16" x14ac:dyDescent="0.2">
      <c r="A16" s="1071" t="s">
        <v>651</v>
      </c>
      <c r="B16" s="1072">
        <v>43817</v>
      </c>
      <c r="C16" s="1071" t="s">
        <v>604</v>
      </c>
      <c r="D16" s="1071" t="s">
        <v>605</v>
      </c>
      <c r="E16" s="1071" t="s">
        <v>621</v>
      </c>
      <c r="F16" s="1071">
        <v>26.3</v>
      </c>
      <c r="G16" s="1072">
        <v>43465</v>
      </c>
      <c r="H16" s="1071" t="s">
        <v>652</v>
      </c>
      <c r="I16" s="1071">
        <v>115</v>
      </c>
      <c r="J16" s="1071">
        <v>117</v>
      </c>
      <c r="K16" s="1071">
        <v>118</v>
      </c>
      <c r="L16" s="1071"/>
      <c r="M16" s="1071">
        <v>26.3</v>
      </c>
      <c r="N16" s="1071" t="s">
        <v>653</v>
      </c>
    </row>
    <row r="17" spans="1:14" ht="16" x14ac:dyDescent="0.2">
      <c r="A17" s="1071" t="s">
        <v>654</v>
      </c>
      <c r="B17" s="1072">
        <v>43817</v>
      </c>
      <c r="C17" s="1071" t="s">
        <v>604</v>
      </c>
      <c r="D17" s="1071" t="s">
        <v>605</v>
      </c>
      <c r="E17" s="1071" t="s">
        <v>621</v>
      </c>
      <c r="F17" s="1071">
        <v>22.7</v>
      </c>
      <c r="G17" s="1072">
        <v>43465</v>
      </c>
      <c r="H17" s="1071" t="s">
        <v>655</v>
      </c>
      <c r="I17" s="1071">
        <v>127</v>
      </c>
      <c r="J17" s="1071">
        <v>129</v>
      </c>
      <c r="K17" s="1071">
        <v>130</v>
      </c>
      <c r="L17" s="1071"/>
      <c r="M17" s="1071">
        <v>22.7</v>
      </c>
      <c r="N17" s="1071" t="s">
        <v>656</v>
      </c>
    </row>
    <row r="18" spans="1:14" ht="16" x14ac:dyDescent="0.2">
      <c r="A18" s="1071" t="s">
        <v>603</v>
      </c>
      <c r="B18" s="1071"/>
      <c r="C18" s="1071"/>
      <c r="D18" s="1071"/>
      <c r="E18" s="1071"/>
      <c r="F18" s="1071"/>
      <c r="G18" s="1071"/>
      <c r="H18" s="1071" t="s">
        <v>657</v>
      </c>
      <c r="I18" s="1071">
        <v>52</v>
      </c>
      <c r="J18" s="1071"/>
      <c r="K18" s="1071"/>
      <c r="L18" s="1071"/>
      <c r="M18" s="1071"/>
      <c r="N18" s="1071"/>
    </row>
    <row r="19" spans="1:14" ht="16" x14ac:dyDescent="0.2">
      <c r="A19" s="1071" t="s">
        <v>609</v>
      </c>
      <c r="B19" s="1071"/>
      <c r="C19" s="1071"/>
      <c r="D19" s="1071"/>
      <c r="E19" s="1071"/>
      <c r="F19" s="1071"/>
      <c r="G19" s="1071"/>
      <c r="H19" s="1071" t="s">
        <v>658</v>
      </c>
      <c r="I19" s="1071">
        <v>45</v>
      </c>
      <c r="J19" s="1071"/>
      <c r="K19" s="1071"/>
      <c r="L19" s="1071"/>
      <c r="M19" s="1071"/>
      <c r="N19" s="1071"/>
    </row>
    <row r="20" spans="1:14" ht="16" x14ac:dyDescent="0.2">
      <c r="A20" s="1071" t="s">
        <v>609</v>
      </c>
      <c r="B20" s="1071"/>
      <c r="C20" s="1071"/>
      <c r="D20" s="1071"/>
      <c r="E20" s="1071"/>
      <c r="F20" s="1071"/>
      <c r="G20" s="1071"/>
      <c r="H20" s="1071" t="s">
        <v>659</v>
      </c>
      <c r="I20" s="1071">
        <v>53</v>
      </c>
      <c r="J20" s="1071"/>
      <c r="K20" s="1071"/>
      <c r="L20" s="1071"/>
      <c r="M20" s="1071"/>
      <c r="N20" s="1071"/>
    </row>
    <row r="21" spans="1:14" ht="16" x14ac:dyDescent="0.2">
      <c r="A21" s="1071" t="s">
        <v>612</v>
      </c>
      <c r="B21" s="1071"/>
      <c r="C21" s="1071"/>
      <c r="D21" s="1071"/>
      <c r="E21" s="1071"/>
      <c r="F21" s="1071"/>
      <c r="G21" s="1071"/>
      <c r="H21" s="1071" t="s">
        <v>660</v>
      </c>
      <c r="I21" s="1071">
        <v>62</v>
      </c>
      <c r="J21" s="1071"/>
      <c r="K21" s="1071"/>
      <c r="L21" s="1071"/>
      <c r="M21" s="1071"/>
      <c r="N21" s="1071"/>
    </row>
    <row r="22" spans="1:14" ht="16" x14ac:dyDescent="0.2">
      <c r="A22" s="1071" t="s">
        <v>661</v>
      </c>
      <c r="B22" s="1072">
        <v>44048</v>
      </c>
      <c r="C22" s="1071" t="s">
        <v>604</v>
      </c>
      <c r="D22" s="1071" t="s">
        <v>605</v>
      </c>
      <c r="E22" s="1071" t="s">
        <v>662</v>
      </c>
      <c r="F22" s="1071">
        <v>25.8</v>
      </c>
      <c r="G22" s="1072">
        <v>43656</v>
      </c>
      <c r="H22" s="1071" t="s">
        <v>663</v>
      </c>
      <c r="I22" s="1071">
        <v>10</v>
      </c>
      <c r="J22" s="1071">
        <v>8</v>
      </c>
      <c r="K22" s="1071">
        <v>9</v>
      </c>
      <c r="L22" s="1071"/>
      <c r="M22" s="1071">
        <v>25.8</v>
      </c>
      <c r="N22" s="1071" t="s">
        <v>664</v>
      </c>
    </row>
    <row r="23" spans="1:14" ht="16" x14ac:dyDescent="0.2">
      <c r="A23" s="1071" t="s">
        <v>665</v>
      </c>
      <c r="B23" s="1072">
        <v>44048</v>
      </c>
      <c r="C23" s="1071" t="s">
        <v>604</v>
      </c>
      <c r="D23" s="1071" t="s">
        <v>605</v>
      </c>
      <c r="E23" s="1071" t="s">
        <v>662</v>
      </c>
      <c r="F23" s="1071">
        <v>26.4</v>
      </c>
      <c r="G23" s="1072">
        <v>43656</v>
      </c>
      <c r="H23" s="1071" t="s">
        <v>666</v>
      </c>
      <c r="I23" s="1071">
        <v>33</v>
      </c>
      <c r="J23" s="1071">
        <v>45</v>
      </c>
      <c r="K23" s="1071">
        <v>44</v>
      </c>
      <c r="L23" s="1071"/>
      <c r="M23" s="1071">
        <v>26.4</v>
      </c>
      <c r="N23" s="1071" t="s">
        <v>667</v>
      </c>
    </row>
    <row r="24" spans="1:14" ht="16" x14ac:dyDescent="0.2">
      <c r="A24" s="1071" t="s">
        <v>668</v>
      </c>
      <c r="B24" s="1072">
        <v>44048</v>
      </c>
      <c r="C24" s="1071" t="s">
        <v>604</v>
      </c>
      <c r="D24" s="1071" t="s">
        <v>605</v>
      </c>
      <c r="E24" s="1071" t="s">
        <v>662</v>
      </c>
      <c r="F24" s="1071" t="s">
        <v>669</v>
      </c>
      <c r="G24" s="1072">
        <v>43656</v>
      </c>
      <c r="H24" s="1071"/>
      <c r="I24" s="1071"/>
      <c r="J24" s="1071"/>
      <c r="K24" s="1071"/>
      <c r="L24" s="1071"/>
      <c r="M24" s="1071"/>
      <c r="N24" s="1071"/>
    </row>
    <row r="25" spans="1:14" ht="16" x14ac:dyDescent="0.2">
      <c r="A25" s="1071" t="s">
        <v>670</v>
      </c>
      <c r="B25" s="1072">
        <v>44048</v>
      </c>
      <c r="C25" s="1071" t="s">
        <v>604</v>
      </c>
      <c r="D25" s="1071" t="s">
        <v>605</v>
      </c>
      <c r="E25" s="1071" t="s">
        <v>662</v>
      </c>
      <c r="F25" s="1071">
        <v>26</v>
      </c>
      <c r="G25" s="1072">
        <v>43656</v>
      </c>
      <c r="H25" s="1071" t="s">
        <v>671</v>
      </c>
      <c r="I25" s="1071">
        <v>53</v>
      </c>
      <c r="J25" s="1071">
        <v>56</v>
      </c>
      <c r="K25" s="1071">
        <v>57</v>
      </c>
      <c r="L25" s="1071"/>
      <c r="M25" s="1071">
        <v>26</v>
      </c>
      <c r="N25" s="1071" t="s">
        <v>672</v>
      </c>
    </row>
    <row r="26" spans="1:14" ht="16" x14ac:dyDescent="0.2">
      <c r="A26" s="1071" t="s">
        <v>673</v>
      </c>
      <c r="B26" s="1072">
        <v>44048</v>
      </c>
      <c r="C26" s="1071" t="s">
        <v>604</v>
      </c>
      <c r="D26" s="1071" t="s">
        <v>605</v>
      </c>
      <c r="E26" s="1071" t="s">
        <v>662</v>
      </c>
      <c r="F26" s="1071">
        <v>26.2</v>
      </c>
      <c r="G26" s="1072">
        <v>43656</v>
      </c>
      <c r="H26" s="1071" t="s">
        <v>674</v>
      </c>
      <c r="I26" s="1071">
        <v>10</v>
      </c>
      <c r="J26" s="1071">
        <v>8</v>
      </c>
      <c r="K26" s="1071">
        <v>9</v>
      </c>
      <c r="L26" s="1071"/>
      <c r="M26" s="1071">
        <v>26.2</v>
      </c>
      <c r="N26" s="1071" t="s">
        <v>675</v>
      </c>
    </row>
    <row r="27" spans="1:14" ht="16" x14ac:dyDescent="0.2">
      <c r="A27" s="1071" t="s">
        <v>676</v>
      </c>
      <c r="B27" s="1072">
        <v>44118</v>
      </c>
      <c r="C27" s="1071" t="s">
        <v>604</v>
      </c>
      <c r="D27" s="1071" t="s">
        <v>605</v>
      </c>
      <c r="E27" s="1071" t="s">
        <v>662</v>
      </c>
      <c r="F27" s="1071">
        <v>23.6</v>
      </c>
      <c r="G27" s="1072">
        <v>43744</v>
      </c>
      <c r="H27" s="1071" t="s">
        <v>677</v>
      </c>
      <c r="I27" s="1071">
        <v>2</v>
      </c>
      <c r="J27" s="1071">
        <v>5</v>
      </c>
      <c r="K27" s="1071">
        <v>6</v>
      </c>
      <c r="L27" s="1071"/>
      <c r="M27" s="1071">
        <v>23.6</v>
      </c>
      <c r="N27" s="1071" t="s">
        <v>678</v>
      </c>
    </row>
    <row r="28" spans="1:14" ht="16" x14ac:dyDescent="0.2">
      <c r="A28" s="1071" t="s">
        <v>679</v>
      </c>
      <c r="B28" s="1072">
        <v>44118</v>
      </c>
      <c r="C28" s="1071" t="s">
        <v>604</v>
      </c>
      <c r="D28" s="1071" t="s">
        <v>605</v>
      </c>
      <c r="E28" s="1071" t="s">
        <v>662</v>
      </c>
      <c r="F28" s="1071">
        <v>23.3</v>
      </c>
      <c r="G28" s="1072">
        <v>43744</v>
      </c>
      <c r="H28" s="1071" t="s">
        <v>680</v>
      </c>
      <c r="I28" s="1071">
        <v>32</v>
      </c>
      <c r="J28" s="1071">
        <v>33</v>
      </c>
      <c r="K28" s="1071">
        <v>34</v>
      </c>
      <c r="L28" s="1071"/>
      <c r="M28" s="1071">
        <v>23.3</v>
      </c>
      <c r="N28" s="1071" t="s">
        <v>681</v>
      </c>
    </row>
    <row r="29" spans="1:14" ht="16" x14ac:dyDescent="0.2">
      <c r="A29" s="1071" t="s">
        <v>682</v>
      </c>
      <c r="B29" s="1072">
        <v>44118</v>
      </c>
      <c r="C29" s="1071" t="s">
        <v>604</v>
      </c>
      <c r="D29" s="1071" t="s">
        <v>605</v>
      </c>
      <c r="E29" s="1071" t="s">
        <v>662</v>
      </c>
      <c r="F29" s="1071">
        <v>24.9</v>
      </c>
      <c r="G29" s="1072">
        <v>43744</v>
      </c>
      <c r="H29" s="1071" t="s">
        <v>683</v>
      </c>
      <c r="I29" s="1071">
        <v>43</v>
      </c>
      <c r="J29" s="1071">
        <v>48</v>
      </c>
      <c r="K29" s="1071">
        <v>49</v>
      </c>
      <c r="L29" s="1071"/>
      <c r="M29" s="1071">
        <v>24.9</v>
      </c>
      <c r="N29" s="1071" t="s">
        <v>684</v>
      </c>
    </row>
    <row r="30" spans="1:14" ht="16" x14ac:dyDescent="0.2">
      <c r="A30" s="1071" t="s">
        <v>685</v>
      </c>
      <c r="B30" s="1072">
        <v>44118</v>
      </c>
      <c r="C30" s="1071" t="s">
        <v>604</v>
      </c>
      <c r="D30" s="1071" t="s">
        <v>605</v>
      </c>
      <c r="E30" s="1071" t="s">
        <v>662</v>
      </c>
      <c r="F30" s="1071">
        <v>25.6</v>
      </c>
      <c r="G30" s="1072">
        <v>43744</v>
      </c>
      <c r="H30" s="1071" t="s">
        <v>686</v>
      </c>
      <c r="I30" s="1071">
        <v>57</v>
      </c>
      <c r="J30" s="1071">
        <v>62</v>
      </c>
      <c r="K30" s="1071">
        <v>63</v>
      </c>
      <c r="L30" s="1071"/>
      <c r="M30" s="1071">
        <v>25.6</v>
      </c>
      <c r="N30" s="1071" t="s">
        <v>687</v>
      </c>
    </row>
    <row r="31" spans="1:14" ht="16" x14ac:dyDescent="0.2">
      <c r="A31" s="1071" t="s">
        <v>688</v>
      </c>
      <c r="B31" s="1072">
        <v>44118</v>
      </c>
      <c r="C31" s="1071" t="s">
        <v>604</v>
      </c>
      <c r="D31" s="1071" t="s">
        <v>605</v>
      </c>
      <c r="E31" s="1071" t="s">
        <v>662</v>
      </c>
      <c r="F31" s="1071">
        <v>26</v>
      </c>
      <c r="G31" s="1072">
        <v>43744</v>
      </c>
      <c r="H31" s="1071" t="s">
        <v>689</v>
      </c>
      <c r="I31" s="1071">
        <v>68</v>
      </c>
      <c r="J31" s="1071">
        <v>74</v>
      </c>
      <c r="K31" s="1071">
        <v>75</v>
      </c>
      <c r="L31" s="1071"/>
      <c r="M31" s="1071">
        <v>26</v>
      </c>
      <c r="N31" s="1071" t="s">
        <v>690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FFC000"/>
    <pageSetUpPr fitToPage="1"/>
  </sheetPr>
  <dimension ref="A1:BL31"/>
  <sheetViews>
    <sheetView workbookViewId="0">
      <pane xSplit="2" ySplit="1" topLeftCell="U2" activePane="bottomRight" state="frozen"/>
      <selection pane="topRight"/>
      <selection pane="bottomLeft"/>
      <selection pane="bottomRight" activeCell="X12" sqref="X12"/>
    </sheetView>
  </sheetViews>
  <sheetFormatPr baseColWidth="10" defaultColWidth="8.83203125" defaultRowHeight="15" x14ac:dyDescent="0.2"/>
  <cols>
    <col min="1" max="1" width="9.5" customWidth="1"/>
    <col min="2" max="2" width="17.5" customWidth="1"/>
    <col min="3" max="3" width="15.5" customWidth="1"/>
    <col min="4" max="4" width="15.1640625" customWidth="1"/>
    <col min="7" max="7" width="14.33203125" customWidth="1"/>
    <col min="8" max="8" width="18.5" customWidth="1"/>
    <col min="9" max="9" width="13" customWidth="1"/>
    <col min="10" max="10" width="13.6640625" customWidth="1"/>
    <col min="11" max="11" width="14.5" customWidth="1"/>
    <col min="12" max="12" width="21.6640625" customWidth="1"/>
    <col min="13" max="13" width="15.83203125" customWidth="1"/>
    <col min="14" max="14" width="17.5" customWidth="1"/>
    <col min="15" max="15" width="16" customWidth="1"/>
    <col min="16" max="16" width="15.5" customWidth="1"/>
    <col min="17" max="17" width="13.5" customWidth="1"/>
    <col min="18" max="18" width="13.5" style="1" customWidth="1"/>
    <col min="19" max="19" width="12.83203125" customWidth="1"/>
    <col min="20" max="20" width="12.5" customWidth="1"/>
    <col min="21" max="21" width="11.5" customWidth="1"/>
    <col min="22" max="22" width="13.83203125" customWidth="1"/>
  </cols>
  <sheetData>
    <row r="1" spans="1:64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  <c r="O1" s="1121" t="s">
        <v>2294</v>
      </c>
      <c r="P1" s="329" t="s">
        <v>2295</v>
      </c>
      <c r="Q1" t="s">
        <v>2153</v>
      </c>
      <c r="R1" s="1" t="s">
        <v>2258</v>
      </c>
      <c r="S1" t="s">
        <v>2259</v>
      </c>
      <c r="T1" t="s">
        <v>2260</v>
      </c>
      <c r="U1" t="s">
        <v>2261</v>
      </c>
      <c r="V1" t="s">
        <v>2281</v>
      </c>
      <c r="W1" t="s">
        <v>2282</v>
      </c>
      <c r="X1" t="s">
        <v>2264</v>
      </c>
    </row>
    <row r="2" spans="1:64" ht="16" x14ac:dyDescent="0.2">
      <c r="A2" s="1">
        <v>1</v>
      </c>
      <c r="B2" s="1" t="s">
        <v>581</v>
      </c>
      <c r="D2" s="1002">
        <v>1416081</v>
      </c>
      <c r="E2" s="178" t="s">
        <v>17</v>
      </c>
      <c r="F2" s="178" t="s">
        <v>55</v>
      </c>
      <c r="G2" s="178" t="s">
        <v>124</v>
      </c>
      <c r="H2" s="1003">
        <v>44291</v>
      </c>
      <c r="I2" s="1004">
        <f ca="1">YEARFRAC(H2,TODAY())</f>
        <v>0.89722222222222225</v>
      </c>
      <c r="J2" s="1002">
        <f ca="1">_xlfn.DAYS(TODAY(),H2)</f>
        <v>329</v>
      </c>
      <c r="K2" s="1002">
        <f ca="1">J2/30</f>
        <v>10.966666666666667</v>
      </c>
      <c r="L2" s="647" t="s">
        <v>14</v>
      </c>
      <c r="M2" s="13">
        <v>44662</v>
      </c>
      <c r="N2" s="219">
        <f t="shared" ref="N2:N11" si="0">_xlfn.DAYS(M2,H2)/30</f>
        <v>12.366666666666667</v>
      </c>
      <c r="O2" s="178">
        <v>23</v>
      </c>
      <c r="P2" s="178">
        <v>194</v>
      </c>
      <c r="Q2" s="178">
        <v>24</v>
      </c>
      <c r="R2" s="178">
        <v>26</v>
      </c>
      <c r="S2" s="178">
        <v>25</v>
      </c>
      <c r="T2" s="178">
        <v>25</v>
      </c>
      <c r="U2" s="178">
        <v>26</v>
      </c>
      <c r="V2" s="178">
        <v>26</v>
      </c>
      <c r="W2" s="1182">
        <v>29</v>
      </c>
      <c r="X2" s="1182">
        <v>27</v>
      </c>
      <c r="Y2" s="1182"/>
      <c r="Z2" s="1182"/>
      <c r="AA2" s="1182"/>
      <c r="AB2" s="1182"/>
      <c r="AC2" s="1182"/>
      <c r="AD2" s="1182"/>
      <c r="AE2" s="1182"/>
      <c r="AF2" s="1182"/>
      <c r="AG2" s="1182"/>
      <c r="AH2" s="1182"/>
      <c r="AI2" s="1182"/>
      <c r="AJ2" s="1182"/>
      <c r="AK2" s="1182"/>
      <c r="AL2" s="1182"/>
      <c r="AM2" s="1182"/>
      <c r="AN2" s="1182"/>
      <c r="AO2" s="1182"/>
      <c r="AP2" s="1182"/>
      <c r="AQ2" s="1182"/>
      <c r="AR2" s="1182"/>
      <c r="AS2" s="1182"/>
      <c r="AT2" s="1182"/>
      <c r="AU2" s="1182"/>
      <c r="AV2" s="1182"/>
      <c r="AW2" s="1182"/>
      <c r="AX2" s="1182"/>
      <c r="AY2" s="1182"/>
      <c r="AZ2" s="1182"/>
      <c r="BA2" s="1182"/>
      <c r="BB2" s="1182"/>
      <c r="BC2" s="1182"/>
      <c r="BD2" s="1182"/>
      <c r="BE2" s="1182"/>
      <c r="BF2" s="1182"/>
      <c r="BG2" s="1182"/>
      <c r="BH2" s="1182"/>
      <c r="BI2" s="1182"/>
      <c r="BJ2" s="1182"/>
      <c r="BK2" s="1182"/>
      <c r="BL2" s="1182"/>
    </row>
    <row r="3" spans="1:64" ht="16" x14ac:dyDescent="0.2">
      <c r="A3" s="1">
        <v>2</v>
      </c>
      <c r="B3" s="1" t="s">
        <v>582</v>
      </c>
      <c r="C3" t="s">
        <v>431</v>
      </c>
      <c r="D3" s="1002">
        <v>1416081</v>
      </c>
      <c r="E3" s="178" t="s">
        <v>17</v>
      </c>
      <c r="F3" s="178" t="s">
        <v>55</v>
      </c>
      <c r="G3" s="178" t="s">
        <v>121</v>
      </c>
      <c r="H3" s="1003">
        <v>44291</v>
      </c>
      <c r="I3" s="1004">
        <f ca="1">YEARFRAC(H3,TODAY())</f>
        <v>0.89722222222222225</v>
      </c>
      <c r="J3" s="1002">
        <f ca="1">_xlfn.DAYS(TODAY(),H3)</f>
        <v>329</v>
      </c>
      <c r="K3" s="1002">
        <f ca="1">J3/30</f>
        <v>10.966666666666667</v>
      </c>
      <c r="L3" s="647" t="s">
        <v>14</v>
      </c>
      <c r="M3" s="13">
        <v>44662</v>
      </c>
      <c r="N3" s="219">
        <f t="shared" si="0"/>
        <v>12.366666666666667</v>
      </c>
      <c r="O3" s="178">
        <v>25</v>
      </c>
      <c r="P3" s="178">
        <v>170</v>
      </c>
      <c r="Q3" s="178">
        <v>28</v>
      </c>
      <c r="R3" s="178">
        <v>31</v>
      </c>
      <c r="S3" s="178">
        <v>33</v>
      </c>
      <c r="T3" s="178">
        <v>33</v>
      </c>
      <c r="U3" s="178">
        <v>34</v>
      </c>
      <c r="V3" s="178">
        <v>35</v>
      </c>
      <c r="W3" s="1182">
        <v>37</v>
      </c>
      <c r="X3" s="1182">
        <v>38</v>
      </c>
      <c r="Y3" s="1182"/>
      <c r="Z3" s="1182"/>
      <c r="AA3" s="1182"/>
      <c r="AB3" s="1182"/>
      <c r="AC3" s="1182"/>
      <c r="AD3" s="1182"/>
      <c r="AE3" s="1182"/>
      <c r="AF3" s="1182"/>
      <c r="AG3" s="1182"/>
      <c r="AH3" s="1182"/>
      <c r="AI3" s="1182"/>
      <c r="AJ3" s="1182"/>
      <c r="AK3" s="1182"/>
      <c r="AL3" s="1182"/>
      <c r="AM3" s="1182"/>
      <c r="AN3" s="1182"/>
      <c r="AO3" s="1182"/>
      <c r="AP3" s="1182"/>
      <c r="AQ3" s="1182"/>
      <c r="AR3" s="1182"/>
      <c r="AS3" s="1182"/>
      <c r="AT3" s="1182"/>
      <c r="AU3" s="1182"/>
      <c r="AV3" s="1182"/>
      <c r="AW3" s="1182"/>
      <c r="AX3" s="1182"/>
      <c r="AY3" s="1182"/>
      <c r="AZ3" s="1182"/>
      <c r="BA3" s="1182"/>
      <c r="BB3" s="1182"/>
      <c r="BC3" s="1182"/>
      <c r="BD3" s="1182"/>
      <c r="BE3" s="1182"/>
      <c r="BF3" s="1182"/>
      <c r="BG3" s="1182"/>
      <c r="BH3" s="1182"/>
      <c r="BI3" s="1182"/>
      <c r="BJ3" s="1182"/>
      <c r="BK3" s="1182"/>
      <c r="BL3" s="1182"/>
    </row>
    <row r="4" spans="1:64" ht="16" x14ac:dyDescent="0.2">
      <c r="A4" s="1">
        <v>3</v>
      </c>
      <c r="B4" s="1" t="s">
        <v>583</v>
      </c>
      <c r="D4" s="1002">
        <v>1416081</v>
      </c>
      <c r="E4" s="178" t="s">
        <v>17</v>
      </c>
      <c r="F4" s="178" t="s">
        <v>55</v>
      </c>
      <c r="G4" s="178" t="s">
        <v>111</v>
      </c>
      <c r="H4" s="1003">
        <v>44291</v>
      </c>
      <c r="I4" s="1004">
        <f ca="1">YEARFRAC(H4,TODAY())</f>
        <v>0.89722222222222225</v>
      </c>
      <c r="J4" s="1002">
        <f ca="1">_xlfn.DAYS(TODAY(),H4)</f>
        <v>329</v>
      </c>
      <c r="K4" s="1002">
        <f ca="1">J4/30</f>
        <v>10.966666666666667</v>
      </c>
      <c r="L4" s="647" t="s">
        <v>14</v>
      </c>
      <c r="M4" s="13">
        <v>44662</v>
      </c>
      <c r="N4" s="219">
        <f t="shared" si="0"/>
        <v>12.366666666666667</v>
      </c>
      <c r="O4" s="178">
        <v>26</v>
      </c>
      <c r="P4" s="178">
        <v>178</v>
      </c>
      <c r="Q4" s="178">
        <v>29</v>
      </c>
      <c r="R4" s="178">
        <v>30</v>
      </c>
      <c r="S4" s="178">
        <v>32</v>
      </c>
      <c r="T4" s="178">
        <v>31</v>
      </c>
      <c r="U4" s="178">
        <v>32</v>
      </c>
      <c r="V4" s="178">
        <v>34</v>
      </c>
      <c r="W4" s="1182">
        <v>37</v>
      </c>
      <c r="X4" s="1182">
        <v>34</v>
      </c>
      <c r="Y4" s="1182"/>
      <c r="Z4" s="1182"/>
      <c r="AA4" s="1182"/>
      <c r="AB4" s="1182"/>
      <c r="AC4" s="1182"/>
      <c r="AD4" s="1182"/>
      <c r="AE4" s="1182"/>
      <c r="AF4" s="1182"/>
      <c r="AG4" s="1182"/>
      <c r="AH4" s="1182"/>
      <c r="AI4" s="1182"/>
      <c r="AJ4" s="1182"/>
      <c r="AK4" s="1182"/>
      <c r="AL4" s="1182"/>
      <c r="AM4" s="1182"/>
      <c r="AN4" s="1182"/>
      <c r="AO4" s="1182"/>
      <c r="AP4" s="1182"/>
      <c r="AQ4" s="1182"/>
      <c r="AR4" s="1182"/>
      <c r="AS4" s="1182"/>
      <c r="AT4" s="1182"/>
      <c r="AU4" s="1182"/>
      <c r="AV4" s="1182"/>
      <c r="AW4" s="1182"/>
      <c r="AX4" s="1182"/>
      <c r="AY4" s="1182"/>
      <c r="AZ4" s="1182"/>
      <c r="BA4" s="1182"/>
      <c r="BB4" s="1182"/>
      <c r="BC4" s="1182"/>
      <c r="BD4" s="1182"/>
      <c r="BE4" s="1182"/>
      <c r="BF4" s="1182"/>
      <c r="BG4" s="1182"/>
      <c r="BH4" s="1182"/>
      <c r="BI4" s="1182"/>
      <c r="BJ4" s="1182"/>
      <c r="BK4" s="1182"/>
      <c r="BL4" s="1182"/>
    </row>
    <row r="5" spans="1:64" ht="16" x14ac:dyDescent="0.2">
      <c r="A5" s="1">
        <v>4</v>
      </c>
      <c r="B5" s="1" t="s">
        <v>584</v>
      </c>
      <c r="D5" s="1002">
        <v>1416081</v>
      </c>
      <c r="E5" s="178" t="s">
        <v>17</v>
      </c>
      <c r="F5" s="178" t="s">
        <v>55</v>
      </c>
      <c r="G5" s="178" t="s">
        <v>118</v>
      </c>
      <c r="H5" s="1003">
        <v>44291</v>
      </c>
      <c r="I5" s="1004">
        <f ca="1">YEARFRAC(H5,TODAY())</f>
        <v>0.89722222222222225</v>
      </c>
      <c r="J5" s="1002">
        <f ca="1">_xlfn.DAYS(TODAY(),H5)</f>
        <v>329</v>
      </c>
      <c r="K5" s="1002">
        <f ca="1">J5/30</f>
        <v>10.966666666666667</v>
      </c>
      <c r="L5" s="313" t="s">
        <v>14</v>
      </c>
      <c r="M5" s="13">
        <v>44662</v>
      </c>
      <c r="N5" s="219">
        <f t="shared" si="0"/>
        <v>12.366666666666667</v>
      </c>
      <c r="O5" s="219">
        <v>25</v>
      </c>
      <c r="P5" s="178">
        <v>232</v>
      </c>
      <c r="Q5" s="178">
        <v>30</v>
      </c>
      <c r="R5" s="178">
        <v>30</v>
      </c>
      <c r="S5" s="178">
        <v>33</v>
      </c>
      <c r="T5" s="178">
        <v>35</v>
      </c>
      <c r="U5" s="178">
        <v>33</v>
      </c>
      <c r="V5" s="178">
        <v>33</v>
      </c>
      <c r="W5" s="1182">
        <v>36</v>
      </c>
      <c r="X5" s="1182">
        <v>38</v>
      </c>
      <c r="Y5" s="1182"/>
      <c r="Z5" s="1182"/>
      <c r="AA5" s="1182"/>
      <c r="AB5" s="1182"/>
      <c r="AC5" s="1182"/>
      <c r="AD5" s="1182"/>
      <c r="AE5" s="1182"/>
      <c r="AF5" s="1182"/>
      <c r="AG5" s="1182"/>
      <c r="AH5" s="1182"/>
      <c r="AI5" s="1182"/>
      <c r="AJ5" s="1182"/>
      <c r="AK5" s="1182"/>
      <c r="AL5" s="1182"/>
      <c r="AM5" s="1182"/>
      <c r="AN5" s="1182"/>
      <c r="AO5" s="1182"/>
      <c r="AP5" s="1182"/>
      <c r="AQ5" s="1182"/>
      <c r="AR5" s="1182"/>
      <c r="AS5" s="1182"/>
      <c r="AT5" s="1182"/>
      <c r="AU5" s="1182"/>
      <c r="AV5" s="1182"/>
      <c r="AW5" s="1182"/>
      <c r="AX5" s="1182"/>
      <c r="AY5" s="1182"/>
      <c r="AZ5" s="1182"/>
      <c r="BA5" s="1182"/>
      <c r="BB5" s="1182"/>
      <c r="BC5" s="1182"/>
      <c r="BD5" s="1182"/>
      <c r="BE5" s="1182"/>
      <c r="BF5" s="1182"/>
      <c r="BG5" s="1182"/>
      <c r="BH5" s="1182"/>
      <c r="BI5" s="1182"/>
      <c r="BJ5" s="1182"/>
      <c r="BK5" s="1182"/>
      <c r="BL5" s="1182"/>
    </row>
    <row r="6" spans="1:64" ht="16" x14ac:dyDescent="0.2">
      <c r="A6" s="1" t="s">
        <v>2296</v>
      </c>
      <c r="B6" s="1" t="s">
        <v>585</v>
      </c>
      <c r="C6" s="903"/>
      <c r="D6" s="1002">
        <v>1416081</v>
      </c>
      <c r="E6" s="1006" t="s">
        <v>17</v>
      </c>
      <c r="F6" s="178" t="s">
        <v>55</v>
      </c>
      <c r="G6" s="1006" t="s">
        <v>115</v>
      </c>
      <c r="H6" s="1007">
        <v>44367</v>
      </c>
      <c r="I6" s="1008">
        <f t="shared" ref="I6" ca="1" si="1">YEARFRAC(H6,TODAY())</f>
        <v>0.68888888888888888</v>
      </c>
      <c r="J6" s="1005">
        <f t="shared" ref="J6" ca="1" si="2">_xlfn.DAYS(TODAY(),H6)</f>
        <v>253</v>
      </c>
      <c r="K6" s="1005">
        <f t="shared" ref="K6" ca="1" si="3">J6/30</f>
        <v>8.4333333333333336</v>
      </c>
      <c r="L6" s="913" t="s">
        <v>14</v>
      </c>
      <c r="M6" s="13">
        <v>44662</v>
      </c>
      <c r="N6" s="219">
        <f t="shared" si="0"/>
        <v>9.8333333333333339</v>
      </c>
      <c r="O6" s="1006">
        <v>25</v>
      </c>
      <c r="P6" s="1006">
        <v>218</v>
      </c>
      <c r="Q6" s="1006">
        <v>26</v>
      </c>
      <c r="R6" s="1006">
        <v>27</v>
      </c>
      <c r="S6" s="1006">
        <v>30</v>
      </c>
      <c r="T6" s="1006">
        <v>31</v>
      </c>
      <c r="U6" s="1006">
        <v>35</v>
      </c>
      <c r="V6" s="1006">
        <v>34</v>
      </c>
      <c r="W6" s="1183">
        <v>33</v>
      </c>
      <c r="X6" s="1183">
        <v>34</v>
      </c>
      <c r="Y6" s="1183"/>
      <c r="Z6" s="1183"/>
      <c r="AA6" s="1183"/>
      <c r="AB6" s="1183"/>
      <c r="AC6" s="1182"/>
      <c r="AD6" s="1182"/>
      <c r="AE6" s="1182"/>
      <c r="AF6" s="1182"/>
      <c r="AG6" s="1182"/>
      <c r="AH6" s="1182"/>
      <c r="AI6" s="1182"/>
      <c r="AJ6" s="1182"/>
      <c r="AK6" s="1182"/>
      <c r="AL6" s="1182"/>
      <c r="AM6" s="1182"/>
      <c r="AN6" s="1182"/>
      <c r="AO6" s="1182"/>
      <c r="AP6" s="1182"/>
      <c r="AQ6" s="1182"/>
      <c r="AR6" s="1182"/>
      <c r="AS6" s="1182"/>
      <c r="AT6" s="1182"/>
      <c r="AU6" s="1182"/>
      <c r="AV6" s="1182"/>
      <c r="AW6" s="1182"/>
      <c r="AX6" s="1182"/>
      <c r="AY6" s="1182"/>
      <c r="AZ6" s="1182"/>
      <c r="BA6" s="1182"/>
      <c r="BB6" s="1182"/>
      <c r="BC6" s="1182"/>
      <c r="BD6" s="1182"/>
      <c r="BE6" s="1182"/>
      <c r="BF6" s="1182"/>
      <c r="BG6" s="1182"/>
      <c r="BH6" s="1182"/>
      <c r="BI6" s="1182"/>
      <c r="BJ6" s="1182"/>
      <c r="BK6" s="1182"/>
      <c r="BL6" s="1182"/>
    </row>
    <row r="7" spans="1:64" ht="16" x14ac:dyDescent="0.2">
      <c r="A7" s="1">
        <v>6</v>
      </c>
      <c r="B7" s="1" t="s">
        <v>586</v>
      </c>
      <c r="D7" s="1002">
        <v>1416082</v>
      </c>
      <c r="E7" s="1002" t="s">
        <v>15</v>
      </c>
      <c r="F7" s="178" t="s">
        <v>55</v>
      </c>
      <c r="G7" s="178" t="s">
        <v>208</v>
      </c>
      <c r="H7" s="1003">
        <v>44291</v>
      </c>
      <c r="I7" s="1004">
        <f ca="1">YEARFRAC(H7,TODAY())</f>
        <v>0.89722222222222225</v>
      </c>
      <c r="J7" s="1002">
        <f ca="1">_xlfn.DAYS(TODAY(),H7)</f>
        <v>329</v>
      </c>
      <c r="K7" s="1002">
        <f ca="1">J7/30</f>
        <v>10.966666666666667</v>
      </c>
      <c r="L7" s="647" t="s">
        <v>14</v>
      </c>
      <c r="M7" s="13">
        <v>44662</v>
      </c>
      <c r="N7" s="219">
        <f t="shared" si="0"/>
        <v>12.366666666666667</v>
      </c>
      <c r="O7" s="178">
        <v>30</v>
      </c>
      <c r="P7" s="178">
        <v>205</v>
      </c>
      <c r="Q7" s="178">
        <v>33</v>
      </c>
      <c r="R7" s="178">
        <v>34</v>
      </c>
      <c r="S7" s="178">
        <v>34</v>
      </c>
      <c r="T7" s="178">
        <v>36</v>
      </c>
      <c r="U7" s="178">
        <v>37</v>
      </c>
      <c r="V7" s="178">
        <v>38</v>
      </c>
      <c r="W7" s="1182">
        <v>39</v>
      </c>
      <c r="X7" s="1182">
        <v>39</v>
      </c>
      <c r="Y7" s="1182"/>
      <c r="Z7" s="1182"/>
      <c r="AA7" s="1182"/>
      <c r="AB7" s="1182"/>
      <c r="AC7" s="1182"/>
      <c r="AD7" s="1182"/>
      <c r="AE7" s="1182"/>
      <c r="AF7" s="1182"/>
      <c r="AG7" s="1182"/>
      <c r="AH7" s="1182"/>
      <c r="AI7" s="1182"/>
      <c r="AJ7" s="1182"/>
      <c r="AK7" s="1182"/>
      <c r="AL7" s="1182"/>
      <c r="AM7" s="1182"/>
      <c r="AN7" s="1182"/>
      <c r="AO7" s="1182"/>
      <c r="AP7" s="1182"/>
      <c r="AQ7" s="1182"/>
      <c r="AR7" s="1182"/>
      <c r="AS7" s="1182"/>
      <c r="AT7" s="1182"/>
      <c r="AU7" s="1182"/>
      <c r="AV7" s="1182"/>
      <c r="AW7" s="1182"/>
      <c r="AX7" s="1182"/>
      <c r="AY7" s="1182"/>
      <c r="AZ7" s="1182"/>
      <c r="BA7" s="1182"/>
      <c r="BB7" s="1182"/>
      <c r="BC7" s="1182"/>
      <c r="BD7" s="1182"/>
      <c r="BE7" s="1182"/>
      <c r="BF7" s="1182"/>
      <c r="BG7" s="1182"/>
      <c r="BH7" s="1182"/>
      <c r="BI7" s="1182"/>
      <c r="BJ7" s="1182"/>
      <c r="BK7" s="1182"/>
      <c r="BL7" s="1182"/>
    </row>
    <row r="8" spans="1:64" ht="16" x14ac:dyDescent="0.2">
      <c r="A8" s="1">
        <v>7</v>
      </c>
      <c r="B8" s="1" t="s">
        <v>587</v>
      </c>
      <c r="D8" s="1002">
        <v>1416082</v>
      </c>
      <c r="E8" s="1002" t="s">
        <v>15</v>
      </c>
      <c r="F8" s="178" t="s">
        <v>55</v>
      </c>
      <c r="G8" s="178" t="s">
        <v>121</v>
      </c>
      <c r="H8" s="1003">
        <v>44291</v>
      </c>
      <c r="I8" s="1004">
        <f ca="1">YEARFRAC(H8,TODAY())</f>
        <v>0.89722222222222225</v>
      </c>
      <c r="J8" s="1002">
        <f ca="1">_xlfn.DAYS(TODAY(),H8)</f>
        <v>329</v>
      </c>
      <c r="K8" s="1002">
        <f ca="1">J8/30</f>
        <v>10.966666666666667</v>
      </c>
      <c r="L8" s="647" t="s">
        <v>14</v>
      </c>
      <c r="M8" s="13">
        <v>44662</v>
      </c>
      <c r="N8" s="219">
        <f t="shared" si="0"/>
        <v>12.366666666666667</v>
      </c>
      <c r="O8" s="178">
        <v>29</v>
      </c>
      <c r="P8" s="178">
        <v>184</v>
      </c>
      <c r="Q8" s="178">
        <v>33</v>
      </c>
      <c r="R8" s="178">
        <v>36</v>
      </c>
      <c r="S8" s="178">
        <v>37</v>
      </c>
      <c r="T8" s="178">
        <v>38</v>
      </c>
      <c r="U8" s="178">
        <v>39</v>
      </c>
      <c r="V8" s="178">
        <v>40</v>
      </c>
      <c r="W8" s="1182">
        <v>43</v>
      </c>
      <c r="X8" s="1182">
        <v>46</v>
      </c>
      <c r="Y8" s="1182"/>
      <c r="Z8" s="1182"/>
      <c r="AA8" s="1182"/>
      <c r="AB8" s="1182"/>
      <c r="AC8" s="1182"/>
      <c r="AD8" s="1182"/>
      <c r="AE8" s="1182"/>
      <c r="AF8" s="1182"/>
      <c r="AG8" s="1182"/>
      <c r="AH8" s="1182"/>
      <c r="AI8" s="1182"/>
      <c r="AJ8" s="1182"/>
      <c r="AK8" s="1182"/>
      <c r="AL8" s="1182"/>
      <c r="AM8" s="1182"/>
      <c r="AN8" s="1182"/>
      <c r="AO8" s="1182"/>
      <c r="AP8" s="1182"/>
      <c r="AQ8" s="1182"/>
      <c r="AR8" s="1182"/>
      <c r="AS8" s="1182"/>
      <c r="AT8" s="1182"/>
      <c r="AU8" s="1182"/>
      <c r="AV8" s="1182"/>
      <c r="AW8" s="1182"/>
      <c r="AX8" s="1182"/>
      <c r="AY8" s="1182"/>
      <c r="AZ8" s="1182"/>
      <c r="BA8" s="1182"/>
      <c r="BB8" s="1182"/>
      <c r="BC8" s="1182"/>
      <c r="BD8" s="1182"/>
      <c r="BE8" s="1182"/>
      <c r="BF8" s="1182"/>
      <c r="BG8" s="1182"/>
      <c r="BH8" s="1182"/>
      <c r="BI8" s="1182"/>
      <c r="BJ8" s="1182"/>
      <c r="BK8" s="1182"/>
      <c r="BL8" s="1182"/>
    </row>
    <row r="9" spans="1:64" ht="16" x14ac:dyDescent="0.2">
      <c r="A9" s="1">
        <v>8</v>
      </c>
      <c r="B9" s="1" t="s">
        <v>588</v>
      </c>
      <c r="C9" t="s">
        <v>437</v>
      </c>
      <c r="D9" s="1002">
        <v>1416082</v>
      </c>
      <c r="E9" s="1002" t="s">
        <v>15</v>
      </c>
      <c r="F9" s="178" t="s">
        <v>55</v>
      </c>
      <c r="G9" s="178" t="s">
        <v>111</v>
      </c>
      <c r="H9" s="1003">
        <v>44303</v>
      </c>
      <c r="I9" s="1004">
        <f ca="1">YEARFRAC(H9,TODAY())</f>
        <v>0.86388888888888893</v>
      </c>
      <c r="J9" s="1002">
        <f ca="1">_xlfn.DAYS(TODAY(),H9)</f>
        <v>317</v>
      </c>
      <c r="K9" s="1002">
        <f ca="1">J9/30</f>
        <v>10.566666666666666</v>
      </c>
      <c r="L9" s="647" t="s">
        <v>14</v>
      </c>
      <c r="M9" s="13">
        <v>44662</v>
      </c>
      <c r="N9" s="219">
        <f t="shared" si="0"/>
        <v>11.966666666666667</v>
      </c>
      <c r="O9" s="178">
        <v>29</v>
      </c>
      <c r="P9" s="178">
        <v>199</v>
      </c>
      <c r="Q9" s="178">
        <v>30</v>
      </c>
      <c r="R9" s="178">
        <v>30</v>
      </c>
      <c r="S9" s="178">
        <v>32</v>
      </c>
      <c r="T9" s="178">
        <v>34</v>
      </c>
      <c r="U9" s="178">
        <v>36</v>
      </c>
      <c r="V9" s="178">
        <v>36</v>
      </c>
      <c r="W9" s="1182">
        <v>38</v>
      </c>
      <c r="X9" s="1182">
        <v>40</v>
      </c>
      <c r="Y9" s="1182"/>
      <c r="Z9" s="1182"/>
      <c r="AA9" s="1182"/>
      <c r="AB9" s="1182"/>
      <c r="AC9" s="1182"/>
      <c r="AD9" s="1182"/>
      <c r="AE9" s="1182"/>
      <c r="AF9" s="1182"/>
      <c r="AG9" s="1182"/>
      <c r="AH9" s="1182"/>
      <c r="AI9" s="1182"/>
      <c r="AJ9" s="1182"/>
      <c r="AK9" s="1182"/>
      <c r="AL9" s="1182"/>
      <c r="AM9" s="1182"/>
      <c r="AN9" s="1182"/>
      <c r="AO9" s="1182"/>
      <c r="AP9" s="1182"/>
      <c r="AQ9" s="1182"/>
      <c r="AR9" s="1182"/>
      <c r="AS9" s="1182"/>
      <c r="AT9" s="1182"/>
      <c r="AU9" s="1182"/>
      <c r="AV9" s="1182"/>
      <c r="AW9" s="1182"/>
      <c r="AX9" s="1182"/>
      <c r="AY9" s="1182"/>
      <c r="AZ9" s="1182"/>
      <c r="BA9" s="1182"/>
      <c r="BB9" s="1182"/>
      <c r="BC9" s="1182"/>
      <c r="BD9" s="1182"/>
      <c r="BE9" s="1182"/>
      <c r="BF9" s="1182"/>
      <c r="BG9" s="1182"/>
      <c r="BH9" s="1182"/>
      <c r="BI9" s="1182"/>
      <c r="BJ9" s="1182"/>
      <c r="BK9" s="1182"/>
      <c r="BL9" s="1182"/>
    </row>
    <row r="10" spans="1:64" ht="16" x14ac:dyDescent="0.2">
      <c r="A10" s="1">
        <v>9</v>
      </c>
      <c r="B10" s="1" t="s">
        <v>589</v>
      </c>
      <c r="D10" s="1002">
        <v>1416082</v>
      </c>
      <c r="E10" s="1002" t="s">
        <v>15</v>
      </c>
      <c r="F10" s="178" t="s">
        <v>55</v>
      </c>
      <c r="G10" s="178" t="s">
        <v>118</v>
      </c>
      <c r="H10" s="1003">
        <v>44303</v>
      </c>
      <c r="I10" s="1004">
        <f ca="1">YEARFRAC(H10,TODAY())</f>
        <v>0.86388888888888893</v>
      </c>
      <c r="J10" s="1002">
        <f ca="1">_xlfn.DAYS(TODAY(),H10)</f>
        <v>317</v>
      </c>
      <c r="K10" s="1002">
        <f ca="1">J10/30</f>
        <v>10.566666666666666</v>
      </c>
      <c r="L10" s="647" t="s">
        <v>14</v>
      </c>
      <c r="M10" s="13">
        <v>44662</v>
      </c>
      <c r="N10" s="219">
        <f t="shared" si="0"/>
        <v>11.966666666666667</v>
      </c>
      <c r="O10" s="178">
        <v>30</v>
      </c>
      <c r="P10" s="178">
        <v>167</v>
      </c>
      <c r="Q10" s="178">
        <v>31</v>
      </c>
      <c r="R10" s="178">
        <v>32</v>
      </c>
      <c r="S10" s="178">
        <v>32</v>
      </c>
      <c r="T10" s="178">
        <v>32</v>
      </c>
      <c r="U10" s="178">
        <v>33</v>
      </c>
      <c r="V10" s="178">
        <v>33</v>
      </c>
      <c r="W10" s="1182">
        <v>33</v>
      </c>
      <c r="X10" s="1182">
        <v>34</v>
      </c>
      <c r="Y10" s="1182"/>
      <c r="Z10" s="1182"/>
      <c r="AA10" s="1182"/>
      <c r="AB10" s="1182"/>
      <c r="AC10" s="1182"/>
      <c r="AD10" s="1182"/>
      <c r="AE10" s="1182"/>
      <c r="AF10" s="1182"/>
      <c r="AG10" s="1182"/>
      <c r="AH10" s="1182"/>
      <c r="AI10" s="1182"/>
      <c r="AJ10" s="1182"/>
      <c r="AK10" s="1182"/>
      <c r="AL10" s="1182"/>
      <c r="AM10" s="1182"/>
      <c r="AN10" s="1182"/>
      <c r="AO10" s="1182"/>
      <c r="AP10" s="1182"/>
      <c r="AQ10" s="1182"/>
      <c r="AR10" s="1182"/>
      <c r="AS10" s="1182"/>
      <c r="AT10" s="1182"/>
      <c r="AU10" s="1182"/>
      <c r="AV10" s="1182"/>
      <c r="AW10" s="1182"/>
      <c r="AX10" s="1182"/>
      <c r="AY10" s="1182"/>
      <c r="AZ10" s="1182"/>
      <c r="BA10" s="1182"/>
      <c r="BB10" s="1182"/>
      <c r="BC10" s="1182"/>
      <c r="BD10" s="1182"/>
      <c r="BE10" s="1182"/>
      <c r="BF10" s="1182"/>
      <c r="BG10" s="1182"/>
      <c r="BH10" s="1182"/>
      <c r="BI10" s="1182"/>
      <c r="BJ10" s="1182"/>
      <c r="BK10" s="1182"/>
      <c r="BL10" s="1182"/>
    </row>
    <row r="11" spans="1:64" ht="16" x14ac:dyDescent="0.2">
      <c r="A11" s="1">
        <v>10</v>
      </c>
      <c r="B11" s="1" t="s">
        <v>590</v>
      </c>
      <c r="D11" s="1005">
        <v>1416082</v>
      </c>
      <c r="E11" s="1005" t="s">
        <v>15</v>
      </c>
      <c r="F11" s="1006" t="s">
        <v>55</v>
      </c>
      <c r="G11" s="1006" t="s">
        <v>124</v>
      </c>
      <c r="H11" s="1007">
        <v>44303</v>
      </c>
      <c r="I11" s="1008">
        <f ca="1">YEARFRAC(H11,TODAY())</f>
        <v>0.86388888888888893</v>
      </c>
      <c r="J11" s="1005">
        <f ca="1">_xlfn.DAYS(TODAY(),H11)</f>
        <v>317</v>
      </c>
      <c r="K11" s="1005">
        <f ca="1">J11/30</f>
        <v>10.566666666666666</v>
      </c>
      <c r="L11" s="913" t="s">
        <v>14</v>
      </c>
      <c r="M11" s="13">
        <v>44662</v>
      </c>
      <c r="N11" s="1010">
        <f t="shared" si="0"/>
        <v>11.966666666666667</v>
      </c>
      <c r="O11" s="1006">
        <v>32</v>
      </c>
      <c r="P11" s="1006">
        <v>138</v>
      </c>
      <c r="Q11" s="1006">
        <v>35</v>
      </c>
      <c r="R11" s="1006">
        <v>36</v>
      </c>
      <c r="S11" s="1006">
        <v>36</v>
      </c>
      <c r="T11" s="1006">
        <v>35</v>
      </c>
      <c r="U11" s="1006">
        <v>36</v>
      </c>
      <c r="V11" s="1006">
        <v>37</v>
      </c>
      <c r="W11" s="1183">
        <v>38</v>
      </c>
      <c r="X11" s="1183">
        <v>40</v>
      </c>
      <c r="Y11" s="1183"/>
      <c r="Z11" s="1183"/>
      <c r="AA11" s="1183"/>
      <c r="AB11" s="1183"/>
      <c r="AC11" s="1183"/>
      <c r="AD11" s="1182"/>
      <c r="AE11" s="1182"/>
      <c r="AF11" s="1182"/>
      <c r="AG11" s="1182"/>
      <c r="AH11" s="1182"/>
      <c r="AI11" s="1182"/>
      <c r="AJ11" s="1182"/>
      <c r="AK11" s="1182"/>
      <c r="AL11" s="1182"/>
      <c r="AM11" s="1182"/>
      <c r="AN11" s="1182"/>
      <c r="AO11" s="1182"/>
      <c r="AP11" s="1182"/>
      <c r="AQ11" s="1182"/>
      <c r="AR11" s="1182"/>
      <c r="AS11" s="1182"/>
      <c r="AT11" s="1182"/>
      <c r="AU11" s="1182"/>
      <c r="AV11" s="1182"/>
      <c r="AW11" s="1182"/>
      <c r="AX11" s="1182"/>
      <c r="AY11" s="1182"/>
      <c r="AZ11" s="1182"/>
      <c r="BA11" s="1182"/>
      <c r="BB11" s="1182"/>
      <c r="BC11" s="1182"/>
      <c r="BD11" s="1182"/>
      <c r="BE11" s="1182"/>
      <c r="BF11" s="1182"/>
      <c r="BG11" s="1182"/>
      <c r="BH11" s="1182"/>
      <c r="BI11" s="1182"/>
      <c r="BJ11" s="1182"/>
      <c r="BK11" s="1182"/>
      <c r="BL11" s="1182"/>
    </row>
    <row r="12" spans="1:64" x14ac:dyDescent="0.2">
      <c r="L12" t="s">
        <v>2297</v>
      </c>
    </row>
    <row r="14" spans="1:64" x14ac:dyDescent="0.2">
      <c r="C14" t="s">
        <v>2298</v>
      </c>
    </row>
    <row r="17" spans="1:16" ht="16" x14ac:dyDescent="0.2">
      <c r="A17" s="162" t="s">
        <v>53</v>
      </c>
    </row>
    <row r="18" spans="1:16" ht="16" x14ac:dyDescent="0.2">
      <c r="A18" s="163" t="s">
        <v>24</v>
      </c>
    </row>
    <row r="19" spans="1:16" x14ac:dyDescent="0.2">
      <c r="A19" s="164" t="s">
        <v>40</v>
      </c>
    </row>
    <row r="20" spans="1:16" ht="16" x14ac:dyDescent="0.2">
      <c r="A20" s="165" t="s">
        <v>48</v>
      </c>
    </row>
    <row r="21" spans="1:16" ht="16" x14ac:dyDescent="0.2">
      <c r="A21" s="166" t="s">
        <v>54</v>
      </c>
    </row>
    <row r="22" spans="1:16" ht="16" x14ac:dyDescent="0.2">
      <c r="A22" s="188" t="s">
        <v>52</v>
      </c>
      <c r="C22" s="1"/>
      <c r="D22" s="1"/>
      <c r="F22" s="14"/>
      <c r="G22" s="14"/>
      <c r="H22" s="1"/>
      <c r="I22" s="14"/>
      <c r="J22" s="17"/>
      <c r="K22" s="907"/>
      <c r="L22" s="14"/>
      <c r="M22" s="14"/>
      <c r="N22" s="168"/>
      <c r="O22" s="13"/>
      <c r="P22" s="168"/>
    </row>
    <row r="23" spans="1:16" ht="16" x14ac:dyDescent="0.2">
      <c r="A23" s="187" t="s">
        <v>55</v>
      </c>
      <c r="C23" s="1"/>
      <c r="D23" s="1"/>
      <c r="F23" s="14"/>
      <c r="G23" s="14"/>
      <c r="H23" s="1"/>
      <c r="I23" s="14"/>
      <c r="J23" s="17"/>
      <c r="K23" s="907"/>
      <c r="L23" s="14"/>
      <c r="M23" s="14"/>
      <c r="N23" s="168"/>
      <c r="O23" s="13"/>
      <c r="P23" s="168"/>
    </row>
    <row r="24" spans="1:16" ht="17" x14ac:dyDescent="0.2">
      <c r="A24" s="375" t="s">
        <v>56</v>
      </c>
      <c r="G24" s="1011"/>
    </row>
    <row r="25" spans="1:16" ht="17" x14ac:dyDescent="0.2">
      <c r="A25" s="394" t="s">
        <v>57</v>
      </c>
      <c r="G25" s="1011"/>
    </row>
    <row r="26" spans="1:16" ht="16" x14ac:dyDescent="0.2">
      <c r="G26" s="1011"/>
    </row>
    <row r="27" spans="1:16" ht="16" x14ac:dyDescent="0.2">
      <c r="G27" s="1011"/>
    </row>
    <row r="28" spans="1:16" ht="16" x14ac:dyDescent="0.2">
      <c r="G28" s="1011"/>
    </row>
    <row r="29" spans="1:16" ht="16" x14ac:dyDescent="0.2">
      <c r="G29" s="1011"/>
    </row>
    <row r="30" spans="1:16" ht="16" x14ac:dyDescent="0.2">
      <c r="G30" s="1011"/>
    </row>
    <row r="31" spans="1:16" ht="16" x14ac:dyDescent="0.2">
      <c r="G31" s="1011"/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FFC000"/>
    <pageSetUpPr fitToPage="1"/>
  </sheetPr>
  <dimension ref="A1:AE19"/>
  <sheetViews>
    <sheetView topLeftCell="H1" workbookViewId="0">
      <selection activeCell="T12" sqref="T12"/>
    </sheetView>
  </sheetViews>
  <sheetFormatPr baseColWidth="10" defaultColWidth="8.83203125" defaultRowHeight="15" x14ac:dyDescent="0.2"/>
  <cols>
    <col min="2" max="2" width="11.33203125" customWidth="1"/>
    <col min="3" max="3" width="17.5" customWidth="1"/>
    <col min="4" max="4" width="15.33203125" customWidth="1"/>
    <col min="7" max="7" width="10" customWidth="1"/>
    <col min="8" max="8" width="12.83203125" customWidth="1"/>
    <col min="9" max="9" width="9.5" customWidth="1"/>
    <col min="10" max="10" width="10.1640625" customWidth="1"/>
    <col min="11" max="11" width="13.5" customWidth="1"/>
    <col min="12" max="12" width="20.83203125" customWidth="1"/>
    <col min="13" max="13" width="16.83203125" customWidth="1"/>
    <col min="14" max="14" width="16.33203125" customWidth="1"/>
    <col min="15" max="15" width="15.5" customWidth="1"/>
    <col min="16" max="16" width="16" customWidth="1"/>
    <col min="17" max="17" width="11.5" customWidth="1"/>
    <col min="18" max="18" width="12" customWidth="1"/>
  </cols>
  <sheetData>
    <row r="1" spans="1:30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  <c r="O1" s="1258" t="s">
        <v>2299</v>
      </c>
      <c r="P1" s="1259" t="s">
        <v>2300</v>
      </c>
      <c r="Q1" t="s">
        <v>2261</v>
      </c>
      <c r="R1" t="s">
        <v>2281</v>
      </c>
      <c r="S1" t="s">
        <v>2282</v>
      </c>
      <c r="T1" t="s">
        <v>2264</v>
      </c>
    </row>
    <row r="2" spans="1:30" ht="16" x14ac:dyDescent="0.2">
      <c r="A2">
        <v>1</v>
      </c>
      <c r="B2" t="s">
        <v>591</v>
      </c>
      <c r="C2" t="s">
        <v>431</v>
      </c>
      <c r="D2" s="1211">
        <v>1362667</v>
      </c>
      <c r="E2" s="1211" t="s">
        <v>15</v>
      </c>
      <c r="F2" s="1211" t="s">
        <v>592</v>
      </c>
      <c r="G2" s="1211"/>
      <c r="H2" s="1214">
        <v>44144</v>
      </c>
      <c r="I2" s="1215">
        <f t="shared" ref="I2:I7" ca="1" si="0">YEARFRAC(H2,TODAY())</f>
        <v>1.3027777777777778</v>
      </c>
      <c r="J2" s="1211">
        <f t="shared" ref="J2:J7" ca="1" si="1">_xlfn.DAYS(TODAY(),H2)</f>
        <v>476</v>
      </c>
      <c r="K2" s="1211">
        <f t="shared" ref="K2:K7" ca="1" si="2">J2/30</f>
        <v>15.866666666666667</v>
      </c>
      <c r="L2" s="1213" t="s">
        <v>540</v>
      </c>
      <c r="M2" s="1227">
        <v>44690</v>
      </c>
      <c r="N2" s="363">
        <f>_xlfn.DAYS(M2,H2)/30</f>
        <v>18.2</v>
      </c>
      <c r="O2" s="1216">
        <v>30</v>
      </c>
      <c r="P2" s="1216">
        <v>170</v>
      </c>
      <c r="Q2" s="1216">
        <v>33</v>
      </c>
      <c r="R2" s="1216">
        <v>36</v>
      </c>
      <c r="S2" s="1210">
        <v>38</v>
      </c>
      <c r="T2" s="1210">
        <v>38</v>
      </c>
      <c r="U2" s="1210"/>
      <c r="V2" s="1210"/>
      <c r="W2" s="1210"/>
      <c r="X2" s="1210"/>
      <c r="Y2" s="1210"/>
      <c r="Z2" s="1210"/>
      <c r="AA2" s="1210"/>
      <c r="AB2" s="1210"/>
      <c r="AC2" s="1210"/>
      <c r="AD2" s="1210"/>
    </row>
    <row r="3" spans="1:30" ht="16" x14ac:dyDescent="0.2">
      <c r="A3">
        <v>2</v>
      </c>
      <c r="B3" t="s">
        <v>593</v>
      </c>
      <c r="D3" s="1229">
        <v>1362667</v>
      </c>
      <c r="E3" s="1229" t="s">
        <v>17</v>
      </c>
      <c r="F3" s="1229" t="s">
        <v>592</v>
      </c>
      <c r="G3" s="1229"/>
      <c r="H3" s="1230">
        <v>44144</v>
      </c>
      <c r="I3" s="1231">
        <f t="shared" ca="1" si="0"/>
        <v>1.3027777777777778</v>
      </c>
      <c r="J3" s="1229">
        <f t="shared" ca="1" si="1"/>
        <v>476</v>
      </c>
      <c r="K3" s="1229">
        <f t="shared" ca="1" si="2"/>
        <v>15.866666666666667</v>
      </c>
      <c r="L3" s="1232" t="s">
        <v>540</v>
      </c>
      <c r="M3" s="1233">
        <v>44690</v>
      </c>
      <c r="N3" s="1234">
        <f t="shared" ref="N3:N11" si="3">_xlfn.DAYS(M3,H3)/30</f>
        <v>18.2</v>
      </c>
      <c r="O3" s="1260">
        <v>31</v>
      </c>
      <c r="P3" s="1260">
        <v>186</v>
      </c>
      <c r="Q3" s="1260">
        <v>36</v>
      </c>
      <c r="R3" s="1260">
        <v>37</v>
      </c>
      <c r="S3" s="1261">
        <v>39</v>
      </c>
      <c r="T3" s="1261">
        <v>39</v>
      </c>
      <c r="U3" s="1261"/>
      <c r="V3" s="1261"/>
      <c r="W3" s="1261"/>
      <c r="X3" s="1261"/>
      <c r="Y3" s="1261"/>
      <c r="Z3" s="1210"/>
      <c r="AA3" s="1210"/>
      <c r="AB3" s="1210"/>
      <c r="AC3" s="1210"/>
      <c r="AD3" s="1210"/>
    </row>
    <row r="4" spans="1:30" ht="16" x14ac:dyDescent="0.2">
      <c r="A4">
        <v>3</v>
      </c>
      <c r="B4" t="s">
        <v>594</v>
      </c>
      <c r="C4" t="s">
        <v>437</v>
      </c>
      <c r="D4" s="1212">
        <v>1362668</v>
      </c>
      <c r="E4" s="1212" t="s">
        <v>15</v>
      </c>
      <c r="F4" s="1212" t="s">
        <v>592</v>
      </c>
      <c r="G4" s="1212"/>
      <c r="H4" s="1217">
        <v>44144</v>
      </c>
      <c r="I4" s="365">
        <f t="shared" ca="1" si="0"/>
        <v>1.3027777777777778</v>
      </c>
      <c r="J4" s="1212">
        <f t="shared" ca="1" si="1"/>
        <v>476</v>
      </c>
      <c r="K4" s="1212">
        <f t="shared" ca="1" si="2"/>
        <v>15.866666666666667</v>
      </c>
      <c r="L4" s="1213" t="s">
        <v>540</v>
      </c>
      <c r="M4" s="1227">
        <v>44690</v>
      </c>
      <c r="N4" s="363">
        <f t="shared" si="3"/>
        <v>18.2</v>
      </c>
      <c r="O4" s="1216">
        <v>30</v>
      </c>
      <c r="P4" s="1216">
        <v>178</v>
      </c>
      <c r="Q4" s="1216">
        <v>33</v>
      </c>
      <c r="R4" s="1216">
        <v>36</v>
      </c>
      <c r="S4" s="1210">
        <v>36</v>
      </c>
      <c r="T4" s="1210">
        <v>38</v>
      </c>
      <c r="U4" s="1210"/>
      <c r="V4" s="1210"/>
      <c r="W4" s="1210"/>
      <c r="X4" s="1210"/>
      <c r="Y4" s="1210"/>
      <c r="Z4" s="1210"/>
      <c r="AA4" s="1210"/>
      <c r="AB4" s="1210"/>
      <c r="AC4" s="1210"/>
      <c r="AD4" s="1210"/>
    </row>
    <row r="5" spans="1:30" ht="16" x14ac:dyDescent="0.2">
      <c r="A5">
        <v>4</v>
      </c>
      <c r="B5" t="s">
        <v>595</v>
      </c>
      <c r="D5" s="1229">
        <v>1362668</v>
      </c>
      <c r="E5" s="1229" t="s">
        <v>17</v>
      </c>
      <c r="F5" s="1229" t="s">
        <v>592</v>
      </c>
      <c r="G5" s="1229"/>
      <c r="H5" s="1230">
        <v>44144</v>
      </c>
      <c r="I5" s="1231">
        <f t="shared" ca="1" si="0"/>
        <v>1.3027777777777778</v>
      </c>
      <c r="J5" s="1229">
        <f t="shared" ca="1" si="1"/>
        <v>476</v>
      </c>
      <c r="K5" s="1229">
        <f t="shared" ca="1" si="2"/>
        <v>15.866666666666667</v>
      </c>
      <c r="L5" s="1232" t="s">
        <v>540</v>
      </c>
      <c r="M5" s="1233">
        <v>44690</v>
      </c>
      <c r="N5" s="1234">
        <f t="shared" si="3"/>
        <v>18.2</v>
      </c>
      <c r="O5" s="1260">
        <v>29</v>
      </c>
      <c r="P5" s="1260">
        <v>187</v>
      </c>
      <c r="Q5" s="1260">
        <v>35</v>
      </c>
      <c r="R5" s="1260">
        <v>34</v>
      </c>
      <c r="S5" s="1261">
        <v>31</v>
      </c>
      <c r="T5" s="1261">
        <v>30</v>
      </c>
      <c r="U5" s="1261"/>
      <c r="V5" s="1261"/>
      <c r="W5" s="1261"/>
      <c r="X5" s="1261"/>
      <c r="Y5" s="1261"/>
      <c r="Z5" s="1261"/>
      <c r="AA5" s="1210"/>
      <c r="AB5" s="1210"/>
      <c r="AC5" s="1210"/>
      <c r="AD5" s="1210"/>
    </row>
    <row r="6" spans="1:30" s="666" customFormat="1" ht="16" x14ac:dyDescent="0.2">
      <c r="A6" s="666">
        <v>5</v>
      </c>
      <c r="B6" s="666" t="s">
        <v>596</v>
      </c>
      <c r="C6" s="666" t="s">
        <v>478</v>
      </c>
      <c r="D6" s="999">
        <v>1378929</v>
      </c>
      <c r="E6" s="999" t="s">
        <v>15</v>
      </c>
      <c r="F6" s="999" t="s">
        <v>592</v>
      </c>
      <c r="G6" s="999"/>
      <c r="H6" s="664">
        <v>44144</v>
      </c>
      <c r="I6" s="1000">
        <f t="shared" ca="1" si="0"/>
        <v>1.3027777777777778</v>
      </c>
      <c r="J6" s="999">
        <f t="shared" ca="1" si="1"/>
        <v>476</v>
      </c>
      <c r="K6" s="999">
        <f t="shared" ca="1" si="2"/>
        <v>15.866666666666667</v>
      </c>
      <c r="L6" s="1281" t="s">
        <v>540</v>
      </c>
      <c r="M6" s="122">
        <v>44690</v>
      </c>
      <c r="N6" s="369">
        <f t="shared" si="3"/>
        <v>18.2</v>
      </c>
      <c r="O6" s="76">
        <v>32</v>
      </c>
      <c r="P6" s="76">
        <v>179</v>
      </c>
      <c r="Q6" s="76"/>
      <c r="R6" s="76"/>
    </row>
    <row r="7" spans="1:30" ht="16" x14ac:dyDescent="0.2">
      <c r="A7">
        <v>6</v>
      </c>
      <c r="B7" t="s">
        <v>597</v>
      </c>
      <c r="D7" s="1229">
        <v>1378929</v>
      </c>
      <c r="E7" s="1229" t="s">
        <v>17</v>
      </c>
      <c r="F7" s="1229" t="s">
        <v>592</v>
      </c>
      <c r="G7" s="1229"/>
      <c r="H7" s="1230">
        <v>44144</v>
      </c>
      <c r="I7" s="1231">
        <f t="shared" ca="1" si="0"/>
        <v>1.3027777777777778</v>
      </c>
      <c r="J7" s="1229">
        <f t="shared" ca="1" si="1"/>
        <v>476</v>
      </c>
      <c r="K7" s="1229">
        <f t="shared" ca="1" si="2"/>
        <v>15.866666666666667</v>
      </c>
      <c r="L7" s="1232" t="s">
        <v>540</v>
      </c>
      <c r="M7" s="1233">
        <v>44690</v>
      </c>
      <c r="N7" s="1234">
        <f t="shared" si="3"/>
        <v>18.2</v>
      </c>
      <c r="O7" s="1260">
        <v>26</v>
      </c>
      <c r="P7" s="1260">
        <v>147</v>
      </c>
      <c r="Q7" s="1260">
        <v>30</v>
      </c>
      <c r="R7" s="1260">
        <v>29</v>
      </c>
      <c r="S7" s="1261">
        <v>28</v>
      </c>
      <c r="T7" s="1261">
        <v>28</v>
      </c>
      <c r="U7" s="1261"/>
      <c r="V7" s="1261"/>
      <c r="W7" s="1261"/>
      <c r="X7" s="1261"/>
      <c r="Y7" s="1261"/>
      <c r="Z7" s="1261"/>
      <c r="AA7" s="1210"/>
      <c r="AB7" s="1210"/>
      <c r="AC7" s="1210"/>
      <c r="AD7" s="1210"/>
    </row>
    <row r="8" spans="1:30" ht="16" x14ac:dyDescent="0.2">
      <c r="A8">
        <v>7</v>
      </c>
      <c r="B8" t="s">
        <v>598</v>
      </c>
      <c r="C8" t="s">
        <v>483</v>
      </c>
      <c r="D8" s="104">
        <v>1362672</v>
      </c>
      <c r="E8" s="104" t="s">
        <v>15</v>
      </c>
      <c r="F8" s="179" t="s">
        <v>599</v>
      </c>
      <c r="G8" s="104" t="s">
        <v>118</v>
      </c>
      <c r="H8" s="146">
        <v>44107</v>
      </c>
      <c r="I8" s="362">
        <f t="shared" ref="I8:I11" ca="1" si="4">YEARFRAC(H8,TODAY())</f>
        <v>1.4027777777777777</v>
      </c>
      <c r="J8" s="104">
        <f t="shared" ref="J8:J11" ca="1" si="5">_xlfn.DAYS(TODAY(),H8)</f>
        <v>513</v>
      </c>
      <c r="K8" s="104">
        <f t="shared" ref="K8:K11" ca="1" si="6">(J8/30)</f>
        <v>17.100000000000001</v>
      </c>
      <c r="L8" s="1213" t="s">
        <v>540</v>
      </c>
      <c r="M8" s="1228">
        <v>44690</v>
      </c>
      <c r="N8" s="150">
        <f t="shared" si="3"/>
        <v>19.433333333333334</v>
      </c>
      <c r="O8" s="179">
        <v>40</v>
      </c>
      <c r="P8" s="179">
        <v>163</v>
      </c>
      <c r="Q8" s="179">
        <v>47</v>
      </c>
      <c r="R8" s="179">
        <v>50</v>
      </c>
      <c r="S8" s="430">
        <v>51</v>
      </c>
      <c r="T8" s="430">
        <v>52</v>
      </c>
      <c r="U8" s="430"/>
      <c r="V8" s="430"/>
      <c r="W8" s="430"/>
      <c r="X8" s="430"/>
      <c r="Y8" s="430"/>
      <c r="Z8" s="430"/>
      <c r="AA8" s="430"/>
      <c r="AB8" s="430"/>
      <c r="AC8" s="430"/>
      <c r="AD8" s="430"/>
    </row>
    <row r="9" spans="1:30" ht="16" x14ac:dyDescent="0.2">
      <c r="A9">
        <v>8</v>
      </c>
      <c r="B9" t="s">
        <v>600</v>
      </c>
      <c r="D9" s="1235">
        <v>1362672</v>
      </c>
      <c r="E9" s="1235" t="s">
        <v>17</v>
      </c>
      <c r="F9" s="645" t="s">
        <v>599</v>
      </c>
      <c r="G9" s="1235"/>
      <c r="H9" s="1236">
        <v>44140</v>
      </c>
      <c r="I9" s="1237">
        <f ca="1">YEARFRAC(H9,TODAY())</f>
        <v>1.3138888888888889</v>
      </c>
      <c r="J9" s="1235">
        <f ca="1">_xlfn.DAYS(TODAY(),H9)</f>
        <v>480</v>
      </c>
      <c r="K9" s="1235">
        <f ca="1">(J9/30)</f>
        <v>16</v>
      </c>
      <c r="L9" s="1232" t="s">
        <v>540</v>
      </c>
      <c r="M9" s="1238">
        <v>44690</v>
      </c>
      <c r="N9" s="656">
        <f t="shared" si="3"/>
        <v>18.333333333333332</v>
      </c>
      <c r="O9" s="645">
        <v>27</v>
      </c>
      <c r="P9" s="645">
        <v>172</v>
      </c>
      <c r="Q9" s="645">
        <v>27</v>
      </c>
      <c r="R9" s="645">
        <v>29</v>
      </c>
      <c r="S9" s="1262">
        <v>29</v>
      </c>
      <c r="T9" s="1262">
        <v>31</v>
      </c>
      <c r="U9" s="1262"/>
      <c r="V9" s="1262"/>
      <c r="W9" s="1262"/>
      <c r="X9" s="1262"/>
      <c r="Y9" s="1262"/>
      <c r="Z9" s="1262"/>
      <c r="AA9" s="430"/>
      <c r="AB9" s="430"/>
      <c r="AC9" s="430"/>
      <c r="AD9" s="430"/>
    </row>
    <row r="10" spans="1:30" ht="16" x14ac:dyDescent="0.2">
      <c r="A10">
        <v>9</v>
      </c>
      <c r="B10" t="s">
        <v>601</v>
      </c>
      <c r="C10" t="s">
        <v>510</v>
      </c>
      <c r="D10" s="104">
        <v>1441990</v>
      </c>
      <c r="E10" s="104" t="s">
        <v>15</v>
      </c>
      <c r="F10" s="179" t="s">
        <v>599</v>
      </c>
      <c r="G10" s="104"/>
      <c r="H10" s="146">
        <v>44107</v>
      </c>
      <c r="I10" s="362">
        <f ca="1">YEARFRAC(H10,TODAY())</f>
        <v>1.4027777777777777</v>
      </c>
      <c r="J10" s="104">
        <f ca="1">_xlfn.DAYS(TODAY(),H10)</f>
        <v>513</v>
      </c>
      <c r="K10" s="104">
        <f ca="1">(J10/30)</f>
        <v>17.100000000000001</v>
      </c>
      <c r="L10" s="1213" t="s">
        <v>540</v>
      </c>
      <c r="M10" s="1228">
        <v>44690</v>
      </c>
      <c r="N10" s="150">
        <f t="shared" si="3"/>
        <v>19.433333333333334</v>
      </c>
      <c r="O10" s="179">
        <v>34</v>
      </c>
      <c r="P10" s="179">
        <v>175</v>
      </c>
      <c r="Q10" s="179">
        <v>40</v>
      </c>
      <c r="R10" s="179">
        <v>40</v>
      </c>
      <c r="S10" s="430">
        <v>44</v>
      </c>
      <c r="T10" s="430">
        <v>46</v>
      </c>
      <c r="U10" s="430"/>
      <c r="V10" s="430"/>
      <c r="W10" s="430"/>
      <c r="X10" s="430"/>
      <c r="Y10" s="430"/>
      <c r="Z10" s="430"/>
      <c r="AA10" s="430"/>
      <c r="AB10" s="430"/>
      <c r="AC10" s="430"/>
      <c r="AD10" s="430"/>
    </row>
    <row r="11" spans="1:30" ht="16" x14ac:dyDescent="0.2">
      <c r="A11">
        <v>10</v>
      </c>
      <c r="B11" t="s">
        <v>602</v>
      </c>
      <c r="D11" s="104">
        <v>1441990</v>
      </c>
      <c r="E11" s="104" t="s">
        <v>17</v>
      </c>
      <c r="F11" s="179" t="s">
        <v>599</v>
      </c>
      <c r="G11" s="104"/>
      <c r="H11" s="146">
        <v>44140</v>
      </c>
      <c r="I11" s="362">
        <f t="shared" ca="1" si="4"/>
        <v>1.3138888888888889</v>
      </c>
      <c r="J11" s="104">
        <f t="shared" ca="1" si="5"/>
        <v>480</v>
      </c>
      <c r="K11" s="104">
        <f t="shared" ca="1" si="6"/>
        <v>16</v>
      </c>
      <c r="L11" s="1213" t="s">
        <v>540</v>
      </c>
      <c r="M11" s="1228">
        <v>44690</v>
      </c>
      <c r="N11" s="150">
        <f t="shared" si="3"/>
        <v>18.333333333333332</v>
      </c>
      <c r="O11" s="179">
        <v>24</v>
      </c>
      <c r="P11" s="179">
        <v>158</v>
      </c>
      <c r="Q11" s="179">
        <v>27</v>
      </c>
      <c r="R11" s="179">
        <v>26</v>
      </c>
      <c r="S11" s="430">
        <v>27</v>
      </c>
      <c r="T11" s="430">
        <v>27</v>
      </c>
      <c r="U11" s="430"/>
      <c r="V11" s="430"/>
      <c r="W11" s="430"/>
      <c r="X11" s="430"/>
      <c r="Y11" s="430"/>
      <c r="Z11" s="430"/>
      <c r="AA11" s="430"/>
      <c r="AB11" s="430"/>
      <c r="AC11" s="430"/>
      <c r="AD11" s="430"/>
    </row>
    <row r="16" spans="1:30" ht="16" x14ac:dyDescent="0.2">
      <c r="E16" s="14"/>
      <c r="F16" s="14"/>
      <c r="G16" s="1"/>
      <c r="H16" s="14"/>
      <c r="I16" s="17"/>
      <c r="J16" s="907"/>
      <c r="K16" s="14"/>
      <c r="L16" s="14"/>
      <c r="M16" s="850"/>
      <c r="N16" s="13"/>
      <c r="O16" s="168"/>
      <c r="P16" s="1"/>
      <c r="Q16" s="1"/>
      <c r="R16" s="1"/>
      <c r="S16" s="1"/>
    </row>
    <row r="17" spans="5:31" ht="16" x14ac:dyDescent="0.2">
      <c r="E17" s="14"/>
      <c r="F17" s="14"/>
      <c r="G17" s="1"/>
      <c r="H17" s="14"/>
      <c r="I17" s="17"/>
      <c r="J17" s="907"/>
      <c r="K17" s="14"/>
      <c r="L17" s="14"/>
      <c r="M17" s="850"/>
      <c r="N17" s="13"/>
      <c r="O17" s="168"/>
      <c r="P17" s="1"/>
      <c r="Q17" s="1"/>
      <c r="R17" s="1"/>
      <c r="S17" s="1"/>
    </row>
    <row r="18" spans="5:31" ht="16" x14ac:dyDescent="0.2">
      <c r="E18" s="14"/>
      <c r="F18" s="14"/>
      <c r="G18" s="1"/>
      <c r="H18" s="14"/>
      <c r="I18" s="17"/>
      <c r="J18" s="907"/>
      <c r="K18" s="14"/>
      <c r="L18" s="14"/>
      <c r="M18" s="850"/>
      <c r="N18" s="13"/>
      <c r="O18" s="168"/>
      <c r="P18" s="1"/>
      <c r="Q18" s="1"/>
      <c r="R18" s="1"/>
      <c r="S18" s="1"/>
    </row>
    <row r="19" spans="5:31" ht="16" x14ac:dyDescent="0.2">
      <c r="E19" s="908"/>
      <c r="F19" s="908"/>
      <c r="G19" s="817"/>
      <c r="H19" s="908"/>
      <c r="I19" s="993"/>
      <c r="J19" s="909"/>
      <c r="K19" s="908"/>
      <c r="L19" s="908"/>
      <c r="M19" s="1272"/>
      <c r="N19" s="1001"/>
      <c r="O19" s="309"/>
      <c r="P19" s="817"/>
      <c r="Q19" s="817"/>
      <c r="R19" s="817"/>
      <c r="S19" s="817"/>
      <c r="T19" s="903"/>
      <c r="U19" s="903"/>
      <c r="V19" s="903"/>
      <c r="W19" s="903"/>
      <c r="X19" s="903"/>
      <c r="Y19" s="903"/>
      <c r="Z19" s="903"/>
      <c r="AA19" s="903"/>
      <c r="AB19" s="903"/>
      <c r="AC19" s="903"/>
      <c r="AD19" s="903"/>
      <c r="AE19" s="903"/>
    </row>
  </sheetData>
  <pageMargins left="0.7" right="0.7" top="0.75" bottom="0.75" header="0.3" footer="0.3"/>
  <pageSetup fitToHeight="0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</sheetPr>
  <dimension ref="A1:AD31"/>
  <sheetViews>
    <sheetView workbookViewId="0">
      <selection activeCell="L28" sqref="L28"/>
    </sheetView>
  </sheetViews>
  <sheetFormatPr baseColWidth="10" defaultColWidth="8.83203125" defaultRowHeight="15" x14ac:dyDescent="0.2"/>
  <cols>
    <col min="2" max="2" width="11.83203125" customWidth="1"/>
    <col min="3" max="3" width="18.5" customWidth="1"/>
    <col min="4" max="4" width="17.6640625" customWidth="1"/>
    <col min="6" max="6" width="11" customWidth="1"/>
    <col min="7" max="7" width="14.6640625" customWidth="1"/>
    <col min="8" max="8" width="13.5" customWidth="1"/>
    <col min="9" max="9" width="12.6640625" customWidth="1"/>
    <col min="10" max="10" width="12.33203125" customWidth="1"/>
    <col min="11" max="11" width="16.1640625" customWidth="1"/>
    <col min="12" max="12" width="21.5" customWidth="1"/>
    <col min="13" max="13" width="19.33203125" customWidth="1"/>
    <col min="14" max="14" width="19.5" customWidth="1"/>
  </cols>
  <sheetData>
    <row r="1" spans="1:30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</row>
    <row r="2" spans="1:30" ht="16" x14ac:dyDescent="0.2">
      <c r="A2">
        <v>1</v>
      </c>
      <c r="B2" t="s">
        <v>2301</v>
      </c>
      <c r="C2" t="s">
        <v>431</v>
      </c>
      <c r="D2" s="1015">
        <v>1378927</v>
      </c>
      <c r="E2" s="195" t="s">
        <v>15</v>
      </c>
      <c r="F2" s="195" t="s">
        <v>40</v>
      </c>
      <c r="G2" s="195" t="s">
        <v>124</v>
      </c>
      <c r="H2" s="307">
        <v>44169</v>
      </c>
      <c r="I2" s="308">
        <f ca="1">YEARFRAC(H2,TODAY())</f>
        <v>1.2333333333333334</v>
      </c>
      <c r="J2" s="103">
        <f ca="1">_xlfn.DAYS(TODAY(),H2)</f>
        <v>451</v>
      </c>
      <c r="K2" s="306">
        <f ca="1">J2/30</f>
        <v>15.033333333333333</v>
      </c>
      <c r="L2" s="808" t="s">
        <v>490</v>
      </c>
      <c r="M2" s="6">
        <v>44718</v>
      </c>
      <c r="N2" s="168">
        <f>_xlfn.DAYS(M2,H2)/30</f>
        <v>18.3</v>
      </c>
    </row>
    <row r="3" spans="1:30" s="903" customFormat="1" ht="16" x14ac:dyDescent="0.2">
      <c r="A3" s="903">
        <v>2</v>
      </c>
      <c r="B3" s="903" t="s">
        <v>2302</v>
      </c>
      <c r="D3" s="1017">
        <v>1378927</v>
      </c>
      <c r="E3" s="894" t="s">
        <v>15</v>
      </c>
      <c r="F3" s="894" t="s">
        <v>40</v>
      </c>
      <c r="G3" s="894" t="s">
        <v>118</v>
      </c>
      <c r="H3" s="897">
        <v>44169</v>
      </c>
      <c r="I3" s="898">
        <f t="shared" ref="I3" ca="1" si="0">YEARFRAC(H3,TODAY())</f>
        <v>1.2333333333333334</v>
      </c>
      <c r="J3" s="899">
        <f t="shared" ref="J3" ca="1" si="1">_xlfn.DAYS(TODAY(),H3)</f>
        <v>451</v>
      </c>
      <c r="K3" s="896">
        <f t="shared" ref="K3" ca="1" si="2">J3/30</f>
        <v>15.033333333333333</v>
      </c>
      <c r="L3" s="905" t="s">
        <v>490</v>
      </c>
      <c r="M3" s="1016">
        <v>44718</v>
      </c>
      <c r="N3" s="309">
        <f>_xlfn.DAYS(M3,H3)/30</f>
        <v>18.3</v>
      </c>
    </row>
    <row r="4" spans="1:30" s="903" customFormat="1" ht="16" x14ac:dyDescent="0.2">
      <c r="A4" s="903">
        <v>3</v>
      </c>
      <c r="B4" s="903" t="s">
        <v>2303</v>
      </c>
      <c r="C4" s="903" t="s">
        <v>437</v>
      </c>
      <c r="D4" s="896">
        <v>1441996</v>
      </c>
      <c r="E4" s="894" t="s">
        <v>15</v>
      </c>
      <c r="F4" s="894" t="s">
        <v>40</v>
      </c>
      <c r="G4" s="894" t="s">
        <v>111</v>
      </c>
      <c r="H4" s="897">
        <v>44202</v>
      </c>
      <c r="I4" s="898">
        <f t="shared" ref="I4" ca="1" si="3">YEARFRAC(H4,TODAY())</f>
        <v>1.1444444444444444</v>
      </c>
      <c r="J4" s="899">
        <f t="shared" ref="J4" ca="1" si="4">_xlfn.DAYS(TODAY(),H4)</f>
        <v>418</v>
      </c>
      <c r="K4" s="896">
        <f t="shared" ref="K4" ca="1" si="5">J4/30</f>
        <v>13.933333333333334</v>
      </c>
      <c r="L4" s="905" t="s">
        <v>490</v>
      </c>
      <c r="M4" s="1016">
        <v>44718</v>
      </c>
      <c r="N4" s="309">
        <f>_xlfn.DAYS(M4,H4)/30</f>
        <v>17.2</v>
      </c>
    </row>
    <row r="5" spans="1:30" ht="16" x14ac:dyDescent="0.2">
      <c r="A5">
        <v>4</v>
      </c>
      <c r="B5" t="s">
        <v>2304</v>
      </c>
      <c r="C5" t="s">
        <v>478</v>
      </c>
      <c r="D5" s="16">
        <v>1416084</v>
      </c>
      <c r="E5" s="189" t="s">
        <v>15</v>
      </c>
      <c r="F5" s="189" t="s">
        <v>24</v>
      </c>
      <c r="G5" s="16" t="s">
        <v>2176</v>
      </c>
      <c r="H5" s="89">
        <v>44165</v>
      </c>
      <c r="I5" s="80">
        <f t="shared" ref="I5:I11" ca="1" si="6">YEARFRAC(H5,TODAY())</f>
        <v>1.2444444444444445</v>
      </c>
      <c r="J5" s="16">
        <f t="shared" ref="J5:J14" ca="1" si="7">_xlfn.DAYS(TODAY(),H5)</f>
        <v>455</v>
      </c>
      <c r="K5" s="16">
        <f t="shared" ref="K5:K15" ca="1" si="8">J5/30</f>
        <v>15.166666666666666</v>
      </c>
      <c r="L5" s="808" t="s">
        <v>490</v>
      </c>
      <c r="M5" s="6">
        <v>44718</v>
      </c>
      <c r="N5" s="168">
        <f t="shared" ref="N5:N15" si="9">_xlfn.DAYS(M5,H5)/30</f>
        <v>18.433333333333334</v>
      </c>
    </row>
    <row r="6" spans="1:30" s="903" customFormat="1" ht="16" x14ac:dyDescent="0.2">
      <c r="A6" s="903">
        <v>5</v>
      </c>
      <c r="B6" s="903" t="s">
        <v>2305</v>
      </c>
      <c r="D6" s="1018">
        <v>1416084</v>
      </c>
      <c r="E6" s="1019" t="s">
        <v>17</v>
      </c>
      <c r="F6" s="1019" t="s">
        <v>24</v>
      </c>
      <c r="G6" s="1018" t="s">
        <v>2306</v>
      </c>
      <c r="H6" s="1020">
        <v>44165</v>
      </c>
      <c r="I6" s="1021">
        <f t="shared" ca="1" si="6"/>
        <v>1.2444444444444445</v>
      </c>
      <c r="J6" s="1018">
        <f t="shared" ca="1" si="7"/>
        <v>455</v>
      </c>
      <c r="K6" s="1018">
        <f t="shared" ca="1" si="8"/>
        <v>15.166666666666666</v>
      </c>
      <c r="L6" s="905" t="s">
        <v>490</v>
      </c>
      <c r="M6" s="1016">
        <v>44718</v>
      </c>
      <c r="N6" s="309">
        <f t="shared" si="9"/>
        <v>18.433333333333334</v>
      </c>
    </row>
    <row r="7" spans="1:30" ht="16" x14ac:dyDescent="0.2">
      <c r="A7">
        <v>6</v>
      </c>
      <c r="B7" t="s">
        <v>2307</v>
      </c>
      <c r="D7" s="16">
        <v>1378923</v>
      </c>
      <c r="E7" s="189" t="s">
        <v>17</v>
      </c>
      <c r="F7" s="189" t="s">
        <v>24</v>
      </c>
      <c r="G7" s="16" t="s">
        <v>2175</v>
      </c>
      <c r="H7" s="89">
        <v>44165</v>
      </c>
      <c r="I7" s="80">
        <f t="shared" ca="1" si="6"/>
        <v>1.2444444444444445</v>
      </c>
      <c r="J7" s="16">
        <f t="shared" ca="1" si="7"/>
        <v>455</v>
      </c>
      <c r="K7" s="16">
        <f t="shared" ca="1" si="8"/>
        <v>15.166666666666666</v>
      </c>
      <c r="L7" s="808" t="s">
        <v>490</v>
      </c>
      <c r="M7" s="6">
        <v>44718</v>
      </c>
      <c r="N7" s="168">
        <f t="shared" si="9"/>
        <v>18.433333333333334</v>
      </c>
    </row>
    <row r="8" spans="1:30" s="903" customFormat="1" ht="16" x14ac:dyDescent="0.2">
      <c r="A8">
        <v>7</v>
      </c>
      <c r="B8" t="s">
        <v>2308</v>
      </c>
      <c r="C8"/>
      <c r="D8" s="16">
        <v>1378923</v>
      </c>
      <c r="E8" s="189" t="s">
        <v>17</v>
      </c>
      <c r="F8" s="189" t="s">
        <v>24</v>
      </c>
      <c r="G8" s="16" t="s">
        <v>2309</v>
      </c>
      <c r="H8" s="89">
        <v>44165</v>
      </c>
      <c r="I8" s="80">
        <f t="shared" ca="1" si="6"/>
        <v>1.2444444444444445</v>
      </c>
      <c r="J8" s="16">
        <f t="shared" ca="1" si="7"/>
        <v>455</v>
      </c>
      <c r="K8" s="16">
        <f t="shared" ca="1" si="8"/>
        <v>15.166666666666666</v>
      </c>
      <c r="L8" s="808" t="s">
        <v>490</v>
      </c>
      <c r="M8" s="6">
        <v>44718</v>
      </c>
      <c r="N8" s="168">
        <f t="shared" si="9"/>
        <v>18.433333333333334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6" x14ac:dyDescent="0.2">
      <c r="A9">
        <v>8</v>
      </c>
      <c r="B9" t="s">
        <v>2310</v>
      </c>
      <c r="C9" s="1108" t="s">
        <v>483</v>
      </c>
      <c r="D9" s="16">
        <v>1378923</v>
      </c>
      <c r="E9" s="189" t="s">
        <v>17</v>
      </c>
      <c r="F9" s="189" t="s">
        <v>24</v>
      </c>
      <c r="G9" s="16" t="s">
        <v>2176</v>
      </c>
      <c r="H9" s="89">
        <v>44165</v>
      </c>
      <c r="I9" s="80">
        <f t="shared" ca="1" si="6"/>
        <v>1.2444444444444445</v>
      </c>
      <c r="J9" s="16">
        <f t="shared" ca="1" si="7"/>
        <v>455</v>
      </c>
      <c r="K9" s="16">
        <f t="shared" ca="1" si="8"/>
        <v>15.166666666666666</v>
      </c>
      <c r="L9" s="808" t="s">
        <v>490</v>
      </c>
      <c r="M9" s="6">
        <v>44718</v>
      </c>
      <c r="N9" s="168">
        <f t="shared" si="9"/>
        <v>18.433333333333334</v>
      </c>
    </row>
    <row r="10" spans="1:30" ht="16" x14ac:dyDescent="0.2">
      <c r="A10">
        <v>9</v>
      </c>
      <c r="B10" t="s">
        <v>2311</v>
      </c>
      <c r="C10" s="921"/>
      <c r="D10" s="16">
        <v>1378923</v>
      </c>
      <c r="E10" s="189" t="s">
        <v>17</v>
      </c>
      <c r="F10" s="189" t="s">
        <v>24</v>
      </c>
      <c r="G10" s="16" t="s">
        <v>115</v>
      </c>
      <c r="H10" s="89">
        <v>44165</v>
      </c>
      <c r="I10" s="80">
        <f t="shared" ca="1" si="6"/>
        <v>1.2444444444444445</v>
      </c>
      <c r="J10" s="16">
        <f t="shared" ca="1" si="7"/>
        <v>455</v>
      </c>
      <c r="K10" s="16">
        <f t="shared" ca="1" si="8"/>
        <v>15.166666666666666</v>
      </c>
      <c r="L10" s="808" t="s">
        <v>490</v>
      </c>
      <c r="M10" s="6">
        <v>44718</v>
      </c>
      <c r="N10" s="168">
        <f t="shared" si="9"/>
        <v>18.433333333333334</v>
      </c>
    </row>
    <row r="11" spans="1:30" s="903" customFormat="1" ht="16" x14ac:dyDescent="0.2">
      <c r="A11" s="903">
        <v>10</v>
      </c>
      <c r="B11" s="903" t="s">
        <v>2312</v>
      </c>
      <c r="D11" s="1018">
        <v>1378923</v>
      </c>
      <c r="E11" s="1019" t="s">
        <v>17</v>
      </c>
      <c r="F11" s="1019" t="s">
        <v>24</v>
      </c>
      <c r="G11" s="1018" t="s">
        <v>2306</v>
      </c>
      <c r="H11" s="1020">
        <v>44165</v>
      </c>
      <c r="I11" s="1021">
        <f t="shared" ca="1" si="6"/>
        <v>1.2444444444444445</v>
      </c>
      <c r="J11" s="1018">
        <f t="shared" ca="1" si="7"/>
        <v>455</v>
      </c>
      <c r="K11" s="1018">
        <f t="shared" ca="1" si="8"/>
        <v>15.166666666666666</v>
      </c>
      <c r="L11" s="905" t="s">
        <v>490</v>
      </c>
      <c r="M11" s="1016">
        <v>44718</v>
      </c>
      <c r="N11" s="309">
        <f t="shared" si="9"/>
        <v>18.433333333333334</v>
      </c>
    </row>
    <row r="12" spans="1:30" ht="16" x14ac:dyDescent="0.2">
      <c r="A12">
        <v>11</v>
      </c>
      <c r="B12" s="903" t="s">
        <v>2313</v>
      </c>
      <c r="C12" t="s">
        <v>510</v>
      </c>
      <c r="D12" s="92">
        <v>1471479</v>
      </c>
      <c r="E12" s="92" t="s">
        <v>15</v>
      </c>
      <c r="F12" s="177" t="s">
        <v>52</v>
      </c>
      <c r="G12" s="177"/>
      <c r="H12" s="93">
        <v>44165</v>
      </c>
      <c r="I12" s="94">
        <f t="shared" ref="I12:I15" ca="1" si="10">YEARFRAC(H12,TODAY())</f>
        <v>1.2444444444444445</v>
      </c>
      <c r="J12" s="92">
        <f t="shared" ca="1" si="7"/>
        <v>455</v>
      </c>
      <c r="K12" s="92">
        <f t="shared" ca="1" si="8"/>
        <v>15.166666666666666</v>
      </c>
      <c r="L12" s="901" t="s">
        <v>540</v>
      </c>
      <c r="M12" s="6">
        <v>44718</v>
      </c>
      <c r="N12" s="168">
        <f t="shared" si="9"/>
        <v>18.433333333333334</v>
      </c>
    </row>
    <row r="13" spans="1:30" s="903" customFormat="1" ht="16" x14ac:dyDescent="0.2">
      <c r="A13" s="903">
        <v>12</v>
      </c>
      <c r="B13" s="903" t="s">
        <v>2314</v>
      </c>
      <c r="D13" s="1109">
        <v>1471479</v>
      </c>
      <c r="E13" s="1109" t="s">
        <v>15</v>
      </c>
      <c r="F13" s="1110" t="s">
        <v>52</v>
      </c>
      <c r="G13" s="1110"/>
      <c r="H13" s="1111">
        <v>44165</v>
      </c>
      <c r="I13" s="1112">
        <f t="shared" ca="1" si="10"/>
        <v>1.2444444444444445</v>
      </c>
      <c r="J13" s="1109">
        <f t="shared" ca="1" si="7"/>
        <v>455</v>
      </c>
      <c r="K13" s="1109">
        <f t="shared" ca="1" si="8"/>
        <v>15.166666666666666</v>
      </c>
      <c r="L13" s="902" t="s">
        <v>540</v>
      </c>
      <c r="M13" s="6">
        <v>44718</v>
      </c>
      <c r="N13" s="309">
        <f t="shared" si="9"/>
        <v>18.433333333333334</v>
      </c>
    </row>
    <row r="14" spans="1:30" ht="16" x14ac:dyDescent="0.2">
      <c r="A14">
        <v>13</v>
      </c>
      <c r="B14" s="903" t="s">
        <v>2315</v>
      </c>
      <c r="C14" t="s">
        <v>489</v>
      </c>
      <c r="D14" s="92">
        <v>1459506</v>
      </c>
      <c r="E14" s="92" t="s">
        <v>17</v>
      </c>
      <c r="F14" s="177" t="s">
        <v>52</v>
      </c>
      <c r="G14" s="177"/>
      <c r="H14" s="93">
        <v>44165</v>
      </c>
      <c r="I14" s="94">
        <f t="shared" ca="1" si="10"/>
        <v>1.2444444444444445</v>
      </c>
      <c r="J14" s="92">
        <f t="shared" ca="1" si="7"/>
        <v>455</v>
      </c>
      <c r="K14" s="92">
        <f t="shared" ca="1" si="8"/>
        <v>15.166666666666666</v>
      </c>
      <c r="L14" s="808" t="s">
        <v>490</v>
      </c>
      <c r="M14" s="6">
        <v>44718</v>
      </c>
      <c r="N14" s="168">
        <f t="shared" si="9"/>
        <v>18.433333333333334</v>
      </c>
    </row>
    <row r="15" spans="1:30" ht="16" x14ac:dyDescent="0.2">
      <c r="A15">
        <v>14</v>
      </c>
      <c r="B15" s="903" t="s">
        <v>2316</v>
      </c>
      <c r="D15" s="92">
        <v>1459506</v>
      </c>
      <c r="E15" s="92" t="s">
        <v>17</v>
      </c>
      <c r="F15" s="177" t="s">
        <v>52</v>
      </c>
      <c r="G15" s="177"/>
      <c r="H15" s="93">
        <v>44165</v>
      </c>
      <c r="I15" s="94">
        <f t="shared" ca="1" si="10"/>
        <v>1.2444444444444445</v>
      </c>
      <c r="J15" s="92">
        <f ca="1">_xlfn.DAYS(TODAY(),H15)</f>
        <v>455</v>
      </c>
      <c r="K15" s="92">
        <f t="shared" ca="1" si="8"/>
        <v>15.166666666666666</v>
      </c>
      <c r="L15" s="808" t="s">
        <v>490</v>
      </c>
      <c r="M15" s="6">
        <v>44718</v>
      </c>
      <c r="N15" s="168">
        <f t="shared" si="9"/>
        <v>18.433333333333334</v>
      </c>
    </row>
    <row r="16" spans="1:30" x14ac:dyDescent="0.2">
      <c r="L16" t="s">
        <v>2317</v>
      </c>
    </row>
    <row r="20" spans="1:19" ht="16" x14ac:dyDescent="0.2">
      <c r="G20" s="921"/>
      <c r="H20" s="921"/>
      <c r="I20" s="1014"/>
      <c r="J20" s="1014"/>
      <c r="K20" s="1014"/>
      <c r="L20" s="1014"/>
      <c r="M20" s="1014"/>
      <c r="S20" s="1013"/>
    </row>
    <row r="21" spans="1:19" ht="16" x14ac:dyDescent="0.2">
      <c r="G21" s="921"/>
      <c r="H21" s="921"/>
      <c r="I21" s="1014"/>
      <c r="J21" s="1014"/>
      <c r="K21" s="1014"/>
      <c r="L21" s="1014"/>
      <c r="M21" s="1014"/>
      <c r="S21" s="1013"/>
    </row>
    <row r="22" spans="1:19" ht="16" x14ac:dyDescent="0.2">
      <c r="G22" s="14"/>
      <c r="H22" s="14"/>
      <c r="I22" s="14"/>
      <c r="J22" s="14"/>
      <c r="K22" s="17"/>
      <c r="L22" s="907"/>
      <c r="M22" s="14"/>
      <c r="N22" s="14"/>
      <c r="O22" s="168"/>
      <c r="P22" s="6"/>
      <c r="Q22" s="168"/>
    </row>
    <row r="23" spans="1:19" ht="16" x14ac:dyDescent="0.2">
      <c r="A23" s="162" t="s">
        <v>53</v>
      </c>
      <c r="D23" s="903"/>
      <c r="E23" s="903"/>
      <c r="F23" s="903"/>
      <c r="G23" s="908"/>
      <c r="H23" s="908"/>
      <c r="I23" s="817"/>
      <c r="J23" s="817"/>
      <c r="K23" s="993"/>
      <c r="L23" s="909"/>
      <c r="M23" s="908"/>
      <c r="N23" s="908"/>
      <c r="O23" s="1272"/>
      <c r="P23" s="6"/>
      <c r="Q23" s="168"/>
    </row>
    <row r="24" spans="1:19" ht="16" x14ac:dyDescent="0.2">
      <c r="A24" s="163" t="s">
        <v>24</v>
      </c>
      <c r="G24" s="14"/>
      <c r="H24" s="14"/>
      <c r="I24" s="14"/>
      <c r="J24" s="14"/>
      <c r="K24" s="17"/>
      <c r="L24" s="907"/>
      <c r="M24" s="14"/>
      <c r="N24" s="14"/>
      <c r="O24" s="168"/>
      <c r="P24" s="6"/>
      <c r="Q24" s="168"/>
    </row>
    <row r="25" spans="1:19" x14ac:dyDescent="0.2">
      <c r="A25" s="164" t="s">
        <v>40</v>
      </c>
    </row>
    <row r="26" spans="1:19" ht="16" x14ac:dyDescent="0.2">
      <c r="A26" s="165" t="s">
        <v>48</v>
      </c>
    </row>
    <row r="27" spans="1:19" ht="16" x14ac:dyDescent="0.2">
      <c r="A27" s="166" t="s">
        <v>54</v>
      </c>
    </row>
    <row r="28" spans="1:19" ht="16" x14ac:dyDescent="0.2">
      <c r="A28" s="188" t="s">
        <v>52</v>
      </c>
    </row>
    <row r="29" spans="1:19" x14ac:dyDescent="0.2">
      <c r="A29" s="187" t="s">
        <v>55</v>
      </c>
    </row>
    <row r="30" spans="1:19" ht="17" x14ac:dyDescent="0.2">
      <c r="A30" s="375" t="s">
        <v>56</v>
      </c>
    </row>
    <row r="31" spans="1:19" ht="17" x14ac:dyDescent="0.2">
      <c r="A31" s="394" t="s">
        <v>57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</sheetPr>
  <dimension ref="A1:Q35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2.1640625" customWidth="1"/>
    <col min="3" max="3" width="16.6640625" customWidth="1"/>
    <col min="4" max="4" width="15" customWidth="1"/>
    <col min="8" max="8" width="13.5" customWidth="1"/>
    <col min="9" max="9" width="12.1640625" customWidth="1"/>
    <col min="10" max="10" width="12.6640625" customWidth="1"/>
    <col min="11" max="11" width="15.6640625" customWidth="1"/>
    <col min="12" max="12" width="17.5" customWidth="1"/>
    <col min="13" max="13" width="15.5" customWidth="1"/>
    <col min="14" max="14" width="18.5" customWidth="1"/>
  </cols>
  <sheetData>
    <row r="1" spans="1:15" x14ac:dyDescent="0.2">
      <c r="A1" s="168" t="s">
        <v>0</v>
      </c>
      <c r="B1" s="168" t="s">
        <v>1754</v>
      </c>
      <c r="C1" s="317" t="s">
        <v>61</v>
      </c>
      <c r="D1" s="168" t="s">
        <v>1569</v>
      </c>
      <c r="E1" s="168" t="s">
        <v>63</v>
      </c>
      <c r="F1" s="168" t="s">
        <v>64</v>
      </c>
      <c r="G1" s="168" t="s">
        <v>65</v>
      </c>
      <c r="H1" s="168" t="s">
        <v>66</v>
      </c>
      <c r="I1" s="168" t="s">
        <v>67</v>
      </c>
      <c r="J1" s="168" t="s">
        <v>2081</v>
      </c>
      <c r="K1" s="168" t="s">
        <v>2082</v>
      </c>
      <c r="L1" s="168" t="s">
        <v>1575</v>
      </c>
      <c r="M1" s="369" t="s">
        <v>2004</v>
      </c>
      <c r="N1" s="168" t="s">
        <v>2005</v>
      </c>
    </row>
    <row r="2" spans="1:15" ht="16" x14ac:dyDescent="0.2">
      <c r="A2">
        <v>1</v>
      </c>
      <c r="B2" t="s">
        <v>2318</v>
      </c>
      <c r="D2" s="1113">
        <v>1385308</v>
      </c>
      <c r="E2" s="92" t="s">
        <v>17</v>
      </c>
      <c r="F2" s="1113" t="s">
        <v>52</v>
      </c>
      <c r="G2" s="1113"/>
      <c r="H2" s="1114">
        <v>44203</v>
      </c>
      <c r="I2" s="1115">
        <f t="shared" ref="I2:I5" ca="1" si="0">YEARFRAC(H2,TODAY())</f>
        <v>1.1416666666666666</v>
      </c>
      <c r="J2" s="1113">
        <f t="shared" ref="J2:J5" ca="1" si="1">_xlfn.DAYS(TODAY(),H2)</f>
        <v>417</v>
      </c>
      <c r="K2" s="1113">
        <f t="shared" ref="K2:K5" ca="1" si="2">J2/30</f>
        <v>13.9</v>
      </c>
      <c r="L2" s="901" t="s">
        <v>540</v>
      </c>
      <c r="M2" s="6">
        <v>44746</v>
      </c>
      <c r="N2" s="1">
        <f t="shared" ref="N2:N21" si="3">_xlfn.DAYS(M2,H2)/30</f>
        <v>18.100000000000001</v>
      </c>
    </row>
    <row r="3" spans="1:15" ht="16" x14ac:dyDescent="0.2">
      <c r="A3">
        <v>2</v>
      </c>
      <c r="B3" t="s">
        <v>2319</v>
      </c>
      <c r="D3" s="1113">
        <v>1385308</v>
      </c>
      <c r="E3" s="92" t="s">
        <v>17</v>
      </c>
      <c r="F3" s="1113" t="s">
        <v>52</v>
      </c>
      <c r="G3" s="1113"/>
      <c r="H3" s="1114">
        <v>44203</v>
      </c>
      <c r="I3" s="1115">
        <f t="shared" ca="1" si="0"/>
        <v>1.1416666666666666</v>
      </c>
      <c r="J3" s="1113">
        <f t="shared" ca="1" si="1"/>
        <v>417</v>
      </c>
      <c r="K3" s="1113">
        <f t="shared" ca="1" si="2"/>
        <v>13.9</v>
      </c>
      <c r="L3" s="901" t="s">
        <v>540</v>
      </c>
      <c r="M3" s="6">
        <v>44746</v>
      </c>
      <c r="N3" s="1">
        <f t="shared" si="3"/>
        <v>18.100000000000001</v>
      </c>
    </row>
    <row r="4" spans="1:15" ht="16" x14ac:dyDescent="0.2">
      <c r="A4">
        <v>3</v>
      </c>
      <c r="B4" t="s">
        <v>2320</v>
      </c>
      <c r="D4" s="1113">
        <v>1385308</v>
      </c>
      <c r="E4" s="92" t="s">
        <v>17</v>
      </c>
      <c r="F4" s="1113" t="s">
        <v>52</v>
      </c>
      <c r="G4" s="1113"/>
      <c r="H4" s="1114">
        <v>44203</v>
      </c>
      <c r="I4" s="1115">
        <f t="shared" ca="1" si="0"/>
        <v>1.1416666666666666</v>
      </c>
      <c r="J4" s="1113">
        <f t="shared" ca="1" si="1"/>
        <v>417</v>
      </c>
      <c r="K4" s="1113">
        <f t="shared" ca="1" si="2"/>
        <v>13.9</v>
      </c>
      <c r="L4" s="901" t="s">
        <v>540</v>
      </c>
      <c r="M4" s="6">
        <v>44746</v>
      </c>
      <c r="N4" s="1">
        <f t="shared" si="3"/>
        <v>18.100000000000001</v>
      </c>
    </row>
    <row r="5" spans="1:15" ht="16" x14ac:dyDescent="0.2">
      <c r="A5">
        <v>4</v>
      </c>
      <c r="B5" t="s">
        <v>2321</v>
      </c>
      <c r="D5" s="1122">
        <v>1385308</v>
      </c>
      <c r="E5" s="1109" t="s">
        <v>17</v>
      </c>
      <c r="F5" s="1122" t="s">
        <v>52</v>
      </c>
      <c r="G5" s="1109"/>
      <c r="H5" s="1123">
        <v>44203</v>
      </c>
      <c r="I5" s="1124">
        <f t="shared" ca="1" si="0"/>
        <v>1.1416666666666666</v>
      </c>
      <c r="J5" s="1122">
        <f t="shared" ca="1" si="1"/>
        <v>417</v>
      </c>
      <c r="K5" s="1122">
        <f t="shared" ca="1" si="2"/>
        <v>13.9</v>
      </c>
      <c r="L5" s="902" t="s">
        <v>540</v>
      </c>
      <c r="M5" s="6">
        <v>44746</v>
      </c>
      <c r="N5" s="817">
        <f t="shared" si="3"/>
        <v>18.100000000000001</v>
      </c>
    </row>
    <row r="6" spans="1:15" ht="17" x14ac:dyDescent="0.2">
      <c r="A6">
        <v>5</v>
      </c>
      <c r="B6" t="s">
        <v>2322</v>
      </c>
      <c r="D6" s="922">
        <v>1336229</v>
      </c>
      <c r="E6" s="275" t="s">
        <v>17</v>
      </c>
      <c r="F6" s="326" t="s">
        <v>48</v>
      </c>
      <c r="G6" s="840" t="s">
        <v>121</v>
      </c>
      <c r="H6" s="923">
        <v>44182</v>
      </c>
      <c r="I6" s="924">
        <f t="shared" ref="I6:I15" ca="1" si="4">YEARFRAC(H6,TODAY())</f>
        <v>1.1972222222222222</v>
      </c>
      <c r="J6" s="922">
        <f t="shared" ref="J6:J15" ca="1" si="5">_xlfn.DAYS(TODAY(),H6)</f>
        <v>438</v>
      </c>
      <c r="K6" s="922">
        <f t="shared" ref="K6:K15" ca="1" si="6">J6/30</f>
        <v>14.6</v>
      </c>
      <c r="L6" s="901" t="s">
        <v>540</v>
      </c>
      <c r="M6" s="6">
        <v>44746</v>
      </c>
      <c r="N6" s="1">
        <f t="shared" si="3"/>
        <v>18.8</v>
      </c>
    </row>
    <row r="7" spans="1:15" ht="17" x14ac:dyDescent="0.2">
      <c r="A7">
        <v>6</v>
      </c>
      <c r="B7" t="s">
        <v>2323</v>
      </c>
      <c r="D7" s="922">
        <v>1336229</v>
      </c>
      <c r="E7" s="275" t="s">
        <v>17</v>
      </c>
      <c r="F7" s="326" t="s">
        <v>48</v>
      </c>
      <c r="G7" s="840" t="s">
        <v>111</v>
      </c>
      <c r="H7" s="923">
        <v>44182</v>
      </c>
      <c r="I7" s="924">
        <f t="shared" ca="1" si="4"/>
        <v>1.1972222222222222</v>
      </c>
      <c r="J7" s="922">
        <f t="shared" ca="1" si="5"/>
        <v>438</v>
      </c>
      <c r="K7" s="922">
        <f t="shared" ca="1" si="6"/>
        <v>14.6</v>
      </c>
      <c r="L7" s="901" t="s">
        <v>540</v>
      </c>
      <c r="M7" s="6">
        <v>44746</v>
      </c>
      <c r="N7" s="1">
        <f t="shared" si="3"/>
        <v>18.8</v>
      </c>
    </row>
    <row r="8" spans="1:15" ht="17" x14ac:dyDescent="0.2">
      <c r="A8">
        <v>7</v>
      </c>
      <c r="B8" t="s">
        <v>2324</v>
      </c>
      <c r="D8" s="922">
        <v>1336229</v>
      </c>
      <c r="E8" s="275" t="s">
        <v>17</v>
      </c>
      <c r="F8" s="326" t="s">
        <v>48</v>
      </c>
      <c r="G8" s="840" t="s">
        <v>118</v>
      </c>
      <c r="H8" s="923">
        <v>44182</v>
      </c>
      <c r="I8" s="924">
        <f t="shared" ca="1" si="4"/>
        <v>1.1972222222222222</v>
      </c>
      <c r="J8" s="922">
        <f t="shared" ca="1" si="5"/>
        <v>438</v>
      </c>
      <c r="K8" s="922">
        <f t="shared" ca="1" si="6"/>
        <v>14.6</v>
      </c>
      <c r="L8" s="901" t="s">
        <v>540</v>
      </c>
      <c r="M8" s="6">
        <v>44746</v>
      </c>
      <c r="N8" s="1">
        <f t="shared" si="3"/>
        <v>18.8</v>
      </c>
    </row>
    <row r="9" spans="1:15" ht="17" x14ac:dyDescent="0.2">
      <c r="A9">
        <v>8</v>
      </c>
      <c r="B9" t="s">
        <v>2325</v>
      </c>
      <c r="D9" s="922">
        <v>1336229</v>
      </c>
      <c r="E9" s="275" t="s">
        <v>17</v>
      </c>
      <c r="F9" s="326" t="s">
        <v>48</v>
      </c>
      <c r="G9" s="840" t="s">
        <v>124</v>
      </c>
      <c r="H9" s="923">
        <v>44185</v>
      </c>
      <c r="I9" s="924">
        <f t="shared" ca="1" si="4"/>
        <v>1.1888888888888889</v>
      </c>
      <c r="J9" s="922">
        <f t="shared" ca="1" si="5"/>
        <v>435</v>
      </c>
      <c r="K9" s="922">
        <f t="shared" ca="1" si="6"/>
        <v>14.5</v>
      </c>
      <c r="L9" s="901" t="s">
        <v>540</v>
      </c>
      <c r="M9" s="6">
        <v>44746</v>
      </c>
      <c r="N9" s="1">
        <f t="shared" si="3"/>
        <v>18.7</v>
      </c>
    </row>
    <row r="10" spans="1:15" ht="17" x14ac:dyDescent="0.2">
      <c r="A10">
        <v>9</v>
      </c>
      <c r="B10" t="s">
        <v>2326</v>
      </c>
      <c r="D10" s="939">
        <v>1336229</v>
      </c>
      <c r="E10" s="657" t="s">
        <v>17</v>
      </c>
      <c r="F10" s="669" t="s">
        <v>48</v>
      </c>
      <c r="G10" s="1012" t="s">
        <v>115</v>
      </c>
      <c r="H10" s="940">
        <v>44185</v>
      </c>
      <c r="I10" s="941">
        <f t="shared" ca="1" si="4"/>
        <v>1.1888888888888889</v>
      </c>
      <c r="J10" s="939">
        <f t="shared" ca="1" si="5"/>
        <v>435</v>
      </c>
      <c r="K10" s="939">
        <f t="shared" ca="1" si="6"/>
        <v>14.5</v>
      </c>
      <c r="L10" s="902" t="s">
        <v>540</v>
      </c>
      <c r="M10" s="6">
        <v>44746</v>
      </c>
      <c r="N10" s="817">
        <f t="shared" si="3"/>
        <v>18.7</v>
      </c>
      <c r="O10" s="903"/>
    </row>
    <row r="11" spans="1:15" ht="17" x14ac:dyDescent="0.2">
      <c r="A11">
        <v>10</v>
      </c>
      <c r="B11" t="s">
        <v>2327</v>
      </c>
      <c r="D11" s="922">
        <v>1378922</v>
      </c>
      <c r="E11" s="275" t="s">
        <v>15</v>
      </c>
      <c r="F11" s="326" t="s">
        <v>48</v>
      </c>
      <c r="G11" s="840" t="s">
        <v>2306</v>
      </c>
      <c r="H11" s="923">
        <v>44182</v>
      </c>
      <c r="I11" s="924">
        <f t="shared" ca="1" si="4"/>
        <v>1.1972222222222222</v>
      </c>
      <c r="J11" s="922">
        <f t="shared" ca="1" si="5"/>
        <v>438</v>
      </c>
      <c r="K11" s="922">
        <f t="shared" ca="1" si="6"/>
        <v>14.6</v>
      </c>
      <c r="L11" s="901" t="s">
        <v>540</v>
      </c>
      <c r="M11" s="6">
        <v>44746</v>
      </c>
      <c r="N11" s="1">
        <f t="shared" si="3"/>
        <v>18.8</v>
      </c>
    </row>
    <row r="12" spans="1:15" ht="17" x14ac:dyDescent="0.2">
      <c r="A12">
        <v>11</v>
      </c>
      <c r="B12" t="s">
        <v>2328</v>
      </c>
      <c r="D12" s="922">
        <v>1378922</v>
      </c>
      <c r="E12" s="275" t="s">
        <v>15</v>
      </c>
      <c r="F12" s="326" t="s">
        <v>48</v>
      </c>
      <c r="G12" s="840" t="s">
        <v>2175</v>
      </c>
      <c r="H12" s="923">
        <v>44182</v>
      </c>
      <c r="I12" s="924">
        <f t="shared" ca="1" si="4"/>
        <v>1.1972222222222222</v>
      </c>
      <c r="J12" s="922">
        <f t="shared" ca="1" si="5"/>
        <v>438</v>
      </c>
      <c r="K12" s="922">
        <f t="shared" ca="1" si="6"/>
        <v>14.6</v>
      </c>
      <c r="L12" s="901" t="s">
        <v>540</v>
      </c>
      <c r="M12" s="6">
        <v>44746</v>
      </c>
      <c r="N12" s="1">
        <f t="shared" si="3"/>
        <v>18.8</v>
      </c>
    </row>
    <row r="13" spans="1:15" ht="17" x14ac:dyDescent="0.2">
      <c r="A13">
        <v>12</v>
      </c>
      <c r="B13" t="s">
        <v>2329</v>
      </c>
      <c r="D13" s="922">
        <v>1378922</v>
      </c>
      <c r="E13" s="275" t="s">
        <v>15</v>
      </c>
      <c r="F13" s="326" t="s">
        <v>48</v>
      </c>
      <c r="G13" s="840" t="s">
        <v>111</v>
      </c>
      <c r="H13" s="923">
        <v>44182</v>
      </c>
      <c r="I13" s="924">
        <f t="shared" ca="1" si="4"/>
        <v>1.1972222222222222</v>
      </c>
      <c r="J13" s="922">
        <f t="shared" ca="1" si="5"/>
        <v>438</v>
      </c>
      <c r="K13" s="922">
        <f t="shared" ca="1" si="6"/>
        <v>14.6</v>
      </c>
      <c r="L13" s="901" t="s">
        <v>540</v>
      </c>
      <c r="M13" s="6">
        <v>44746</v>
      </c>
      <c r="N13" s="1">
        <f t="shared" si="3"/>
        <v>18.8</v>
      </c>
    </row>
    <row r="14" spans="1:15" ht="17" x14ac:dyDescent="0.2">
      <c r="A14">
        <v>13</v>
      </c>
      <c r="B14" t="s">
        <v>2330</v>
      </c>
      <c r="D14" s="922">
        <v>1378922</v>
      </c>
      <c r="E14" s="275" t="s">
        <v>15</v>
      </c>
      <c r="F14" s="326" t="s">
        <v>48</v>
      </c>
      <c r="G14" s="840" t="s">
        <v>118</v>
      </c>
      <c r="H14" s="923">
        <v>44182</v>
      </c>
      <c r="I14" s="924">
        <f t="shared" ca="1" si="4"/>
        <v>1.1972222222222222</v>
      </c>
      <c r="J14" s="922">
        <f t="shared" ca="1" si="5"/>
        <v>438</v>
      </c>
      <c r="K14" s="922">
        <f t="shared" ca="1" si="6"/>
        <v>14.6</v>
      </c>
      <c r="L14" s="901" t="s">
        <v>540</v>
      </c>
      <c r="M14" s="6">
        <v>44746</v>
      </c>
      <c r="N14" s="1">
        <f t="shared" si="3"/>
        <v>18.8</v>
      </c>
    </row>
    <row r="15" spans="1:15" ht="17" x14ac:dyDescent="0.2">
      <c r="A15">
        <v>14</v>
      </c>
      <c r="B15" t="s">
        <v>2331</v>
      </c>
      <c r="D15" s="939">
        <v>1378922</v>
      </c>
      <c r="E15" s="657" t="s">
        <v>15</v>
      </c>
      <c r="F15" s="669" t="s">
        <v>48</v>
      </c>
      <c r="G15" s="1012" t="s">
        <v>115</v>
      </c>
      <c r="H15" s="940">
        <v>44182</v>
      </c>
      <c r="I15" s="941">
        <f t="shared" ca="1" si="4"/>
        <v>1.1972222222222222</v>
      </c>
      <c r="J15" s="939">
        <f t="shared" ca="1" si="5"/>
        <v>438</v>
      </c>
      <c r="K15" s="939">
        <f t="shared" ca="1" si="6"/>
        <v>14.6</v>
      </c>
      <c r="L15" s="901" t="s">
        <v>540</v>
      </c>
      <c r="M15" s="6">
        <v>44746</v>
      </c>
      <c r="N15" s="1">
        <f t="shared" si="3"/>
        <v>18.8</v>
      </c>
    </row>
    <row r="16" spans="1:15" ht="16" x14ac:dyDescent="0.2">
      <c r="A16">
        <v>15</v>
      </c>
      <c r="B16" t="s">
        <v>2332</v>
      </c>
      <c r="D16" s="922">
        <v>1385323</v>
      </c>
      <c r="E16" s="275" t="s">
        <v>17</v>
      </c>
      <c r="F16" s="326" t="s">
        <v>48</v>
      </c>
      <c r="G16" s="275" t="s">
        <v>124</v>
      </c>
      <c r="H16" s="923">
        <v>44202</v>
      </c>
      <c r="I16" s="924">
        <f t="shared" ref="I16:I18" ca="1" si="7">YEARFRAC(H16,TODAY())</f>
        <v>1.1444444444444444</v>
      </c>
      <c r="J16" s="922">
        <f t="shared" ref="J16:J18" ca="1" si="8">_xlfn.DAYS(TODAY(),H16)</f>
        <v>418</v>
      </c>
      <c r="K16" s="922">
        <f t="shared" ref="K16:K18" ca="1" si="9">J16/30</f>
        <v>13.933333333333334</v>
      </c>
      <c r="L16" s="905" t="s">
        <v>490</v>
      </c>
      <c r="M16" s="6">
        <v>44746</v>
      </c>
      <c r="N16" s="1">
        <f t="shared" si="3"/>
        <v>18.133333333333333</v>
      </c>
    </row>
    <row r="17" spans="1:16" ht="16" x14ac:dyDescent="0.2">
      <c r="A17">
        <v>16</v>
      </c>
      <c r="B17" t="s">
        <v>2333</v>
      </c>
      <c r="D17" s="922">
        <v>1385323</v>
      </c>
      <c r="E17" s="275" t="s">
        <v>17</v>
      </c>
      <c r="F17" s="326" t="s">
        <v>48</v>
      </c>
      <c r="G17" s="275" t="s">
        <v>121</v>
      </c>
      <c r="H17" s="923">
        <v>44202</v>
      </c>
      <c r="I17" s="924">
        <f t="shared" ca="1" si="7"/>
        <v>1.1444444444444444</v>
      </c>
      <c r="J17" s="922">
        <f t="shared" ca="1" si="8"/>
        <v>418</v>
      </c>
      <c r="K17" s="922">
        <f t="shared" ca="1" si="9"/>
        <v>13.933333333333334</v>
      </c>
      <c r="L17" s="905" t="s">
        <v>490</v>
      </c>
      <c r="M17" s="6">
        <v>44746</v>
      </c>
      <c r="N17" s="1">
        <f t="shared" si="3"/>
        <v>18.133333333333333</v>
      </c>
    </row>
    <row r="18" spans="1:16" ht="16" x14ac:dyDescent="0.2">
      <c r="A18">
        <v>17</v>
      </c>
      <c r="B18" t="s">
        <v>2334</v>
      </c>
      <c r="D18" s="939">
        <v>1385323</v>
      </c>
      <c r="E18" s="657" t="s">
        <v>17</v>
      </c>
      <c r="F18" s="669" t="s">
        <v>48</v>
      </c>
      <c r="G18" s="657" t="s">
        <v>111</v>
      </c>
      <c r="H18" s="940">
        <v>44202</v>
      </c>
      <c r="I18" s="941">
        <f t="shared" ca="1" si="7"/>
        <v>1.1444444444444444</v>
      </c>
      <c r="J18" s="939">
        <f t="shared" ca="1" si="8"/>
        <v>418</v>
      </c>
      <c r="K18" s="939">
        <f t="shared" ca="1" si="9"/>
        <v>13.933333333333334</v>
      </c>
      <c r="L18" s="905" t="s">
        <v>490</v>
      </c>
      <c r="M18" s="6">
        <v>44746</v>
      </c>
      <c r="N18" s="817">
        <f t="shared" si="3"/>
        <v>18.133333333333333</v>
      </c>
      <c r="O18" s="903"/>
      <c r="P18" s="903"/>
    </row>
    <row r="19" spans="1:16" ht="16" x14ac:dyDescent="0.2">
      <c r="A19">
        <v>18</v>
      </c>
      <c r="B19" t="s">
        <v>2335</v>
      </c>
      <c r="D19" s="960">
        <v>1385320</v>
      </c>
      <c r="E19" s="195" t="s">
        <v>17</v>
      </c>
      <c r="F19" s="327" t="s">
        <v>40</v>
      </c>
      <c r="G19" s="195" t="s">
        <v>124</v>
      </c>
      <c r="H19" s="957">
        <v>44202</v>
      </c>
      <c r="I19" s="958">
        <f t="shared" ref="I19:I20" ca="1" si="10">YEARFRAC(H19,TODAY())</f>
        <v>1.1444444444444444</v>
      </c>
      <c r="J19" s="959">
        <f t="shared" ref="J19:J20" ca="1" si="11">_xlfn.DAYS(TODAY(),H19)</f>
        <v>418</v>
      </c>
      <c r="K19" s="956">
        <f t="shared" ref="K19:K20" ca="1" si="12">J19/30</f>
        <v>13.933333333333334</v>
      </c>
      <c r="L19" s="901" t="s">
        <v>540</v>
      </c>
      <c r="M19" s="6">
        <v>44746</v>
      </c>
      <c r="N19" s="1">
        <f t="shared" si="3"/>
        <v>18.133333333333333</v>
      </c>
    </row>
    <row r="20" spans="1:16" ht="16" x14ac:dyDescent="0.2">
      <c r="A20">
        <v>19</v>
      </c>
      <c r="B20" t="s">
        <v>2336</v>
      </c>
      <c r="D20" s="960">
        <v>1385320</v>
      </c>
      <c r="E20" s="195" t="s">
        <v>17</v>
      </c>
      <c r="F20" s="327" t="s">
        <v>40</v>
      </c>
      <c r="G20" s="195" t="s">
        <v>111</v>
      </c>
      <c r="H20" s="957">
        <v>44202</v>
      </c>
      <c r="I20" s="958">
        <f t="shared" ca="1" si="10"/>
        <v>1.1444444444444444</v>
      </c>
      <c r="J20" s="959">
        <f t="shared" ca="1" si="11"/>
        <v>418</v>
      </c>
      <c r="K20" s="956">
        <f t="shared" ca="1" si="12"/>
        <v>13.933333333333334</v>
      </c>
      <c r="L20" s="901" t="s">
        <v>540</v>
      </c>
      <c r="M20" s="6">
        <v>44746</v>
      </c>
      <c r="N20" s="1">
        <f t="shared" si="3"/>
        <v>18.133333333333333</v>
      </c>
    </row>
    <row r="21" spans="1:16" ht="16" x14ac:dyDescent="0.2">
      <c r="A21">
        <v>20</v>
      </c>
      <c r="B21" t="s">
        <v>2337</v>
      </c>
      <c r="D21" s="956">
        <v>1385320</v>
      </c>
      <c r="E21" s="195" t="s">
        <v>17</v>
      </c>
      <c r="F21" s="327" t="s">
        <v>40</v>
      </c>
      <c r="G21" s="195" t="s">
        <v>118</v>
      </c>
      <c r="H21" s="957">
        <v>44202</v>
      </c>
      <c r="I21" s="958">
        <f ca="1">YEARFRAC(H21,TODAY())</f>
        <v>1.1444444444444444</v>
      </c>
      <c r="J21" s="959">
        <f ca="1">_xlfn.DAYS(TODAY(),H21)</f>
        <v>418</v>
      </c>
      <c r="K21" s="956">
        <f ca="1">J21/30</f>
        <v>13.933333333333334</v>
      </c>
      <c r="L21" s="901" t="s">
        <v>540</v>
      </c>
      <c r="M21" s="6">
        <v>44746</v>
      </c>
      <c r="N21" s="1">
        <f t="shared" si="3"/>
        <v>18.133333333333333</v>
      </c>
    </row>
    <row r="24" spans="1:16" ht="16" x14ac:dyDescent="0.2">
      <c r="A24" s="162" t="s">
        <v>53</v>
      </c>
    </row>
    <row r="25" spans="1:16" ht="16" x14ac:dyDescent="0.2">
      <c r="A25" s="163" t="s">
        <v>24</v>
      </c>
    </row>
    <row r="26" spans="1:16" x14ac:dyDescent="0.2">
      <c r="A26" s="164" t="s">
        <v>40</v>
      </c>
    </row>
    <row r="27" spans="1:16" ht="16" x14ac:dyDescent="0.2">
      <c r="A27" s="165" t="s">
        <v>48</v>
      </c>
    </row>
    <row r="28" spans="1:16" ht="16" x14ac:dyDescent="0.2">
      <c r="A28" s="166" t="s">
        <v>54</v>
      </c>
    </row>
    <row r="29" spans="1:16" ht="16" x14ac:dyDescent="0.2">
      <c r="A29" s="188" t="s">
        <v>52</v>
      </c>
    </row>
    <row r="30" spans="1:16" x14ac:dyDescent="0.2">
      <c r="A30" s="187" t="s">
        <v>55</v>
      </c>
    </row>
    <row r="31" spans="1:16" ht="17" x14ac:dyDescent="0.2">
      <c r="A31" s="375" t="s">
        <v>56</v>
      </c>
    </row>
    <row r="32" spans="1:16" ht="17" x14ac:dyDescent="0.2">
      <c r="A32" s="394" t="s">
        <v>57</v>
      </c>
    </row>
    <row r="33" spans="4:17" ht="16" x14ac:dyDescent="0.2">
      <c r="D33" s="1313"/>
      <c r="E33" s="850"/>
      <c r="F33" s="1313"/>
      <c r="G33" s="1313"/>
      <c r="H33" s="1314"/>
      <c r="I33" s="1315"/>
      <c r="J33" s="1313"/>
      <c r="K33" s="1313"/>
      <c r="L33" s="672"/>
      <c r="M33" s="1316"/>
      <c r="N33" s="459"/>
      <c r="O33" s="870"/>
      <c r="P33" s="870"/>
      <c r="Q33" s="870"/>
    </row>
    <row r="34" spans="4:17" ht="16" x14ac:dyDescent="0.2">
      <c r="D34" s="1313"/>
      <c r="E34" s="850"/>
      <c r="F34" s="1313"/>
      <c r="G34" s="1313"/>
      <c r="H34" s="1314"/>
      <c r="I34" s="1315"/>
      <c r="J34" s="1313"/>
      <c r="K34" s="1313"/>
      <c r="L34" s="672"/>
      <c r="M34" s="1316"/>
      <c r="N34" s="459"/>
      <c r="O34" s="870"/>
      <c r="P34" s="870"/>
      <c r="Q34" s="870"/>
    </row>
    <row r="35" spans="4:17" x14ac:dyDescent="0.2">
      <c r="D35" s="870"/>
      <c r="E35" s="870"/>
      <c r="F35" s="870"/>
      <c r="G35" s="870"/>
      <c r="H35" s="870"/>
      <c r="I35" s="870"/>
      <c r="J35" s="870"/>
      <c r="K35" s="870"/>
      <c r="L35" s="870"/>
      <c r="M35" s="870"/>
      <c r="N35" s="870"/>
      <c r="O35" s="870"/>
      <c r="P35" s="870"/>
      <c r="Q35" s="87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4.1640625" customWidth="1"/>
    <col min="2" max="2" width="17.5" customWidth="1"/>
  </cols>
  <sheetData>
    <row r="1" spans="1:29" x14ac:dyDescent="0.2">
      <c r="C1" s="328" t="s">
        <v>592</v>
      </c>
      <c r="D1" s="328" t="s">
        <v>599</v>
      </c>
      <c r="E1" s="328" t="s">
        <v>715</v>
      </c>
      <c r="F1" s="329" t="s">
        <v>1009</v>
      </c>
      <c r="G1" s="329" t="s">
        <v>957</v>
      </c>
      <c r="H1" s="329" t="s">
        <v>988</v>
      </c>
      <c r="I1" s="328" t="s">
        <v>592</v>
      </c>
      <c r="J1" s="328" t="s">
        <v>599</v>
      </c>
      <c r="K1" s="328" t="s">
        <v>715</v>
      </c>
      <c r="L1" s="329" t="s">
        <v>1009</v>
      </c>
      <c r="M1" s="329" t="s">
        <v>957</v>
      </c>
      <c r="N1" s="329" t="s">
        <v>988</v>
      </c>
      <c r="O1" s="328" t="s">
        <v>592</v>
      </c>
      <c r="P1" s="328" t="s">
        <v>599</v>
      </c>
      <c r="Q1" s="328" t="s">
        <v>715</v>
      </c>
      <c r="R1" s="329" t="s">
        <v>1009</v>
      </c>
      <c r="S1" s="329" t="s">
        <v>957</v>
      </c>
      <c r="T1" s="329" t="s">
        <v>988</v>
      </c>
      <c r="U1" s="328" t="s">
        <v>592</v>
      </c>
      <c r="V1" s="328" t="s">
        <v>599</v>
      </c>
      <c r="W1" s="328" t="s">
        <v>715</v>
      </c>
      <c r="X1" s="329" t="s">
        <v>1009</v>
      </c>
      <c r="Y1" s="329" t="s">
        <v>957</v>
      </c>
      <c r="Z1" s="329" t="s">
        <v>988</v>
      </c>
    </row>
    <row r="2" spans="1:29" x14ac:dyDescent="0.2">
      <c r="C2" s="328" t="s">
        <v>2338</v>
      </c>
      <c r="D2" s="328" t="s">
        <v>2338</v>
      </c>
      <c r="E2" s="328" t="s">
        <v>2338</v>
      </c>
      <c r="F2" s="329" t="s">
        <v>2338</v>
      </c>
      <c r="G2" s="329" t="s">
        <v>2338</v>
      </c>
      <c r="H2" s="329" t="s">
        <v>2338</v>
      </c>
      <c r="I2" s="328" t="s">
        <v>2338</v>
      </c>
      <c r="J2" s="328" t="s">
        <v>2338</v>
      </c>
      <c r="K2" s="328" t="s">
        <v>2338</v>
      </c>
      <c r="L2" s="329" t="s">
        <v>2338</v>
      </c>
      <c r="M2" s="329" t="s">
        <v>2338</v>
      </c>
      <c r="N2" s="329" t="s">
        <v>2338</v>
      </c>
      <c r="O2" s="328" t="s">
        <v>2339</v>
      </c>
      <c r="P2" s="328" t="s">
        <v>2339</v>
      </c>
      <c r="Q2" s="328" t="s">
        <v>2339</v>
      </c>
      <c r="R2" s="329" t="s">
        <v>2339</v>
      </c>
      <c r="S2" s="329" t="s">
        <v>2339</v>
      </c>
      <c r="T2" s="329" t="s">
        <v>2339</v>
      </c>
      <c r="U2" s="328" t="s">
        <v>2339</v>
      </c>
      <c r="V2" s="328" t="s">
        <v>2339</v>
      </c>
      <c r="W2" s="328" t="s">
        <v>2339</v>
      </c>
      <c r="X2" s="329" t="s">
        <v>2339</v>
      </c>
      <c r="Y2" s="329" t="s">
        <v>2339</v>
      </c>
      <c r="Z2" s="329" t="s">
        <v>2339</v>
      </c>
    </row>
    <row r="3" spans="1:29" x14ac:dyDescent="0.2">
      <c r="C3" s="328" t="s">
        <v>9</v>
      </c>
      <c r="D3" s="328" t="s">
        <v>9</v>
      </c>
      <c r="E3" s="328" t="s">
        <v>9</v>
      </c>
      <c r="F3" s="329" t="s">
        <v>9</v>
      </c>
      <c r="G3" s="329" t="s">
        <v>9</v>
      </c>
      <c r="H3" s="329" t="s">
        <v>9</v>
      </c>
      <c r="I3" s="328" t="s">
        <v>14</v>
      </c>
      <c r="J3" s="328" t="s">
        <v>14</v>
      </c>
      <c r="K3" s="328" t="s">
        <v>14</v>
      </c>
      <c r="L3" s="329" t="s">
        <v>14</v>
      </c>
      <c r="M3" s="329" t="s">
        <v>14</v>
      </c>
      <c r="N3" s="329" t="s">
        <v>14</v>
      </c>
      <c r="O3" s="328" t="s">
        <v>9</v>
      </c>
      <c r="P3" s="328" t="s">
        <v>9</v>
      </c>
      <c r="Q3" s="328" t="s">
        <v>9</v>
      </c>
      <c r="R3" s="329" t="s">
        <v>9</v>
      </c>
      <c r="S3" s="329" t="s">
        <v>9</v>
      </c>
      <c r="T3" s="329" t="s">
        <v>9</v>
      </c>
      <c r="U3" s="328" t="s">
        <v>14</v>
      </c>
      <c r="V3" s="328" t="s">
        <v>14</v>
      </c>
      <c r="W3" s="328" t="s">
        <v>14</v>
      </c>
      <c r="X3" s="329" t="s">
        <v>14</v>
      </c>
      <c r="Y3" s="329" t="s">
        <v>14</v>
      </c>
      <c r="Z3" s="329" t="s">
        <v>14</v>
      </c>
    </row>
    <row r="4" spans="1:29" x14ac:dyDescent="0.2">
      <c r="A4" t="s">
        <v>2340</v>
      </c>
      <c r="C4" s="328"/>
      <c r="D4" s="328"/>
      <c r="E4" s="328"/>
      <c r="F4" s="329"/>
      <c r="G4" s="329"/>
      <c r="H4" s="329"/>
      <c r="I4" s="328"/>
      <c r="J4" s="328"/>
      <c r="K4" s="328"/>
      <c r="L4" s="329"/>
      <c r="M4" s="329"/>
      <c r="N4" s="329"/>
      <c r="O4" s="328"/>
      <c r="P4" s="328"/>
      <c r="Q4" s="328"/>
      <c r="R4" s="329"/>
      <c r="S4" s="329"/>
      <c r="T4" s="329"/>
      <c r="U4" s="328"/>
      <c r="V4" s="328"/>
      <c r="W4" s="328"/>
      <c r="X4" s="329"/>
      <c r="Y4" s="329"/>
      <c r="Z4" s="329"/>
    </row>
    <row r="5" spans="1:29" x14ac:dyDescent="0.2">
      <c r="A5" t="s">
        <v>2340</v>
      </c>
      <c r="C5" s="328"/>
      <c r="D5" s="328"/>
      <c r="E5" s="328"/>
      <c r="F5" s="329"/>
      <c r="G5" s="329"/>
      <c r="H5" s="329"/>
      <c r="I5" s="328"/>
      <c r="J5" s="328"/>
      <c r="K5" s="328"/>
      <c r="L5" s="329"/>
      <c r="M5" s="329"/>
      <c r="N5" s="329"/>
      <c r="O5" s="328"/>
      <c r="P5" s="328"/>
      <c r="Q5" s="328"/>
      <c r="R5" s="329"/>
      <c r="S5" s="329"/>
      <c r="T5" s="329"/>
      <c r="U5" s="328"/>
      <c r="V5" s="328"/>
      <c r="W5" s="328"/>
      <c r="X5" s="329"/>
      <c r="Y5" s="329"/>
      <c r="Z5" s="329"/>
    </row>
    <row r="6" spans="1:29" x14ac:dyDescent="0.2">
      <c r="A6" t="s">
        <v>2341</v>
      </c>
      <c r="B6" t="s">
        <v>2342</v>
      </c>
      <c r="C6" s="328">
        <v>8</v>
      </c>
      <c r="D6" s="328">
        <v>8</v>
      </c>
      <c r="E6" s="328">
        <v>8</v>
      </c>
      <c r="F6" s="329">
        <v>8</v>
      </c>
      <c r="G6" s="329">
        <v>8</v>
      </c>
      <c r="H6" s="329">
        <v>8</v>
      </c>
      <c r="I6" s="328">
        <v>8</v>
      </c>
      <c r="J6" s="328">
        <v>8</v>
      </c>
      <c r="K6" s="328">
        <v>8</v>
      </c>
      <c r="L6" s="329">
        <v>8</v>
      </c>
      <c r="M6" s="329">
        <v>8</v>
      </c>
      <c r="N6" s="329">
        <v>8</v>
      </c>
      <c r="O6" s="328">
        <v>8</v>
      </c>
      <c r="P6" s="328">
        <v>8</v>
      </c>
      <c r="Q6" s="328">
        <v>8</v>
      </c>
      <c r="R6" s="329">
        <v>8</v>
      </c>
      <c r="S6" s="329">
        <v>8</v>
      </c>
      <c r="T6" s="329">
        <v>8</v>
      </c>
      <c r="U6" s="328">
        <v>8</v>
      </c>
      <c r="V6" s="328">
        <v>8</v>
      </c>
      <c r="W6" s="328">
        <v>8</v>
      </c>
      <c r="X6" s="329">
        <v>8</v>
      </c>
      <c r="Y6" s="329">
        <v>8</v>
      </c>
      <c r="Z6" s="329">
        <v>8</v>
      </c>
    </row>
    <row r="7" spans="1:29" x14ac:dyDescent="0.2">
      <c r="A7" t="s">
        <v>2341</v>
      </c>
      <c r="B7" t="s">
        <v>2343</v>
      </c>
      <c r="C7" s="328">
        <v>8</v>
      </c>
      <c r="D7" s="328">
        <v>8</v>
      </c>
      <c r="E7" s="328">
        <v>8</v>
      </c>
      <c r="F7" s="329">
        <v>8</v>
      </c>
      <c r="G7" s="329">
        <v>8</v>
      </c>
      <c r="H7" s="329">
        <v>8</v>
      </c>
      <c r="I7" s="328">
        <v>8</v>
      </c>
      <c r="J7" s="328">
        <v>8</v>
      </c>
      <c r="K7" s="328">
        <v>8</v>
      </c>
      <c r="L7" s="329">
        <v>8</v>
      </c>
      <c r="M7" s="329">
        <v>8</v>
      </c>
      <c r="N7" s="329">
        <v>8</v>
      </c>
      <c r="O7" s="328">
        <v>8</v>
      </c>
      <c r="P7" s="328">
        <v>8</v>
      </c>
      <c r="Q7" s="328">
        <v>8</v>
      </c>
      <c r="R7" s="329">
        <v>8</v>
      </c>
      <c r="S7" s="329">
        <v>8</v>
      </c>
      <c r="T7" s="329">
        <v>8</v>
      </c>
      <c r="U7" s="328">
        <v>8</v>
      </c>
      <c r="V7" s="328">
        <v>8</v>
      </c>
      <c r="W7" s="328">
        <v>8</v>
      </c>
      <c r="X7" s="329">
        <v>8</v>
      </c>
      <c r="Y7" s="329">
        <v>8</v>
      </c>
      <c r="Z7" s="329">
        <v>8</v>
      </c>
    </row>
    <row r="8" spans="1:29" x14ac:dyDescent="0.2">
      <c r="A8" t="s">
        <v>2344</v>
      </c>
      <c r="B8" t="s">
        <v>2342</v>
      </c>
      <c r="C8" s="328">
        <v>8</v>
      </c>
      <c r="D8" s="328">
        <v>8</v>
      </c>
      <c r="E8" s="328">
        <v>8</v>
      </c>
      <c r="F8" s="329">
        <v>8</v>
      </c>
      <c r="G8" s="329">
        <v>8</v>
      </c>
      <c r="H8" s="329">
        <v>8</v>
      </c>
      <c r="I8" s="328">
        <v>8</v>
      </c>
      <c r="J8" s="328">
        <v>8</v>
      </c>
      <c r="K8" s="328">
        <v>8</v>
      </c>
      <c r="L8" s="329">
        <v>8</v>
      </c>
      <c r="M8" s="329">
        <v>8</v>
      </c>
      <c r="N8" s="329">
        <v>8</v>
      </c>
      <c r="O8" s="328">
        <v>8</v>
      </c>
      <c r="P8" s="328">
        <v>8</v>
      </c>
      <c r="Q8" s="328">
        <v>8</v>
      </c>
      <c r="R8" s="329">
        <v>8</v>
      </c>
      <c r="S8" s="329">
        <v>8</v>
      </c>
      <c r="T8" s="329">
        <v>8</v>
      </c>
      <c r="U8" s="328">
        <v>8</v>
      </c>
      <c r="V8" s="328">
        <v>8</v>
      </c>
      <c r="W8" s="328">
        <v>8</v>
      </c>
      <c r="X8" s="329">
        <v>8</v>
      </c>
      <c r="Y8" s="329">
        <v>8</v>
      </c>
      <c r="Z8" s="329">
        <v>8</v>
      </c>
    </row>
    <row r="9" spans="1:29" x14ac:dyDescent="0.2">
      <c r="A9" t="s">
        <v>2344</v>
      </c>
      <c r="B9" t="s">
        <v>2343</v>
      </c>
      <c r="C9" s="328">
        <v>8</v>
      </c>
      <c r="D9" s="328">
        <v>8</v>
      </c>
      <c r="E9" s="328">
        <v>8</v>
      </c>
      <c r="F9" s="329">
        <v>8</v>
      </c>
      <c r="G9" s="329">
        <v>8</v>
      </c>
      <c r="H9" s="329">
        <v>8</v>
      </c>
      <c r="I9" s="328">
        <v>8</v>
      </c>
      <c r="J9" s="328">
        <v>8</v>
      </c>
      <c r="K9" s="328">
        <v>8</v>
      </c>
      <c r="L9" s="329">
        <v>8</v>
      </c>
      <c r="M9" s="329">
        <v>8</v>
      </c>
      <c r="N9" s="329">
        <v>8</v>
      </c>
      <c r="O9" s="328">
        <v>8</v>
      </c>
      <c r="P9" s="328">
        <v>8</v>
      </c>
      <c r="Q9" s="328">
        <v>8</v>
      </c>
      <c r="R9" s="329">
        <v>8</v>
      </c>
      <c r="S9" s="329">
        <v>8</v>
      </c>
      <c r="T9" s="329">
        <v>8</v>
      </c>
      <c r="U9" s="328">
        <v>8</v>
      </c>
      <c r="V9" s="328">
        <v>8</v>
      </c>
      <c r="W9" s="328">
        <v>8</v>
      </c>
      <c r="X9" s="329">
        <v>8</v>
      </c>
      <c r="Y9" s="329">
        <v>8</v>
      </c>
      <c r="Z9" s="329">
        <v>8</v>
      </c>
    </row>
    <row r="10" spans="1:29" x14ac:dyDescent="0.2">
      <c r="A10" t="s">
        <v>2345</v>
      </c>
      <c r="C10" s="328"/>
      <c r="D10" s="328"/>
      <c r="E10" s="328"/>
      <c r="F10" s="329"/>
      <c r="G10" s="329"/>
      <c r="H10" s="329"/>
      <c r="I10" s="328"/>
      <c r="J10" s="328"/>
      <c r="K10" s="328"/>
      <c r="L10" s="329"/>
      <c r="M10" s="329"/>
      <c r="N10" s="329"/>
      <c r="O10" s="328"/>
      <c r="P10" s="328"/>
      <c r="Q10" s="328"/>
      <c r="R10" s="329"/>
      <c r="S10" s="329"/>
      <c r="T10" s="329"/>
      <c r="U10" s="328"/>
      <c r="V10" s="328"/>
      <c r="W10" s="328"/>
      <c r="X10" s="329"/>
      <c r="Y10" s="329"/>
      <c r="Z10" s="329"/>
    </row>
    <row r="11" spans="1:29" x14ac:dyDescent="0.2">
      <c r="A11" t="s">
        <v>2346</v>
      </c>
      <c r="C11" s="328"/>
      <c r="D11" s="328"/>
      <c r="E11" s="328"/>
      <c r="F11" s="329"/>
      <c r="G11" s="329"/>
      <c r="H11" s="329"/>
      <c r="I11" s="328"/>
      <c r="J11" s="328"/>
      <c r="K11" s="328"/>
      <c r="L11" s="329"/>
      <c r="M11" s="329"/>
      <c r="N11" s="329"/>
      <c r="O11" s="328"/>
      <c r="P11" s="328"/>
      <c r="Q11" s="328"/>
      <c r="R11" s="329"/>
      <c r="S11" s="329"/>
      <c r="T11" s="329"/>
      <c r="U11" s="328"/>
      <c r="V11" s="328"/>
      <c r="W11" s="328"/>
      <c r="X11" s="329"/>
      <c r="Y11" s="329"/>
      <c r="Z11" s="329"/>
    </row>
    <row r="12" spans="1:29" x14ac:dyDescent="0.2">
      <c r="A12" t="s">
        <v>2347</v>
      </c>
      <c r="C12" s="328"/>
      <c r="D12" s="328"/>
      <c r="E12" s="328"/>
      <c r="F12" s="329"/>
      <c r="G12" s="329"/>
      <c r="H12" s="329"/>
      <c r="I12" s="328"/>
      <c r="J12" s="328"/>
      <c r="K12" s="328"/>
      <c r="L12" s="329"/>
      <c r="M12" s="329"/>
      <c r="N12" s="329"/>
      <c r="O12" s="328"/>
      <c r="P12" s="328"/>
      <c r="Q12" s="328"/>
      <c r="R12" s="329"/>
      <c r="S12" s="329"/>
      <c r="T12" s="329"/>
      <c r="U12" s="328"/>
      <c r="V12" s="328"/>
      <c r="W12" s="328"/>
      <c r="X12" s="329"/>
      <c r="Y12" s="329"/>
      <c r="Z12" s="329"/>
    </row>
    <row r="13" spans="1:29" x14ac:dyDescent="0.2">
      <c r="A13" t="s">
        <v>2348</v>
      </c>
      <c r="C13" s="328"/>
      <c r="D13" s="328"/>
      <c r="E13" s="328"/>
      <c r="F13" s="329"/>
      <c r="G13" s="329"/>
      <c r="H13" s="329"/>
      <c r="I13" s="328"/>
      <c r="J13" s="328"/>
      <c r="K13" s="328"/>
      <c r="L13" s="329"/>
      <c r="M13" s="329"/>
      <c r="N13" s="329"/>
      <c r="O13" s="328"/>
      <c r="P13" s="328"/>
      <c r="Q13" s="328"/>
      <c r="R13" s="329"/>
      <c r="S13" s="329"/>
      <c r="T13" s="329"/>
      <c r="U13" s="328"/>
      <c r="V13" s="328"/>
      <c r="W13" s="328"/>
      <c r="X13" s="329"/>
      <c r="Y13" s="329"/>
      <c r="Z13" s="329"/>
    </row>
    <row r="14" spans="1:29" x14ac:dyDescent="0.2">
      <c r="C14" s="328"/>
      <c r="D14" s="328"/>
      <c r="E14" s="328"/>
      <c r="F14" s="329"/>
      <c r="G14" s="329"/>
      <c r="H14" s="329"/>
      <c r="I14" s="328"/>
      <c r="J14" s="328"/>
      <c r="K14" s="328"/>
      <c r="L14" s="329"/>
      <c r="M14" s="329"/>
      <c r="N14" s="329"/>
      <c r="O14" s="328"/>
      <c r="P14" s="328"/>
      <c r="Q14" s="328"/>
      <c r="R14" s="329"/>
      <c r="S14" s="329"/>
      <c r="T14" s="329"/>
      <c r="U14" s="328"/>
      <c r="V14" s="328"/>
      <c r="W14" s="328"/>
      <c r="X14" s="329"/>
      <c r="Y14" s="329"/>
      <c r="Z14" s="329"/>
    </row>
    <row r="15" spans="1:29" x14ac:dyDescent="0.2">
      <c r="C15" s="328">
        <f>SUM(C6:C9)</f>
        <v>32</v>
      </c>
      <c r="D15" s="328">
        <f t="shared" ref="D15:Z15" si="0">SUM(D6:D9)</f>
        <v>32</v>
      </c>
      <c r="E15" s="328">
        <f t="shared" si="0"/>
        <v>32</v>
      </c>
      <c r="F15" s="329">
        <f t="shared" si="0"/>
        <v>32</v>
      </c>
      <c r="G15" s="329">
        <f t="shared" si="0"/>
        <v>32</v>
      </c>
      <c r="H15" s="329">
        <f t="shared" si="0"/>
        <v>32</v>
      </c>
      <c r="I15" s="328">
        <f t="shared" si="0"/>
        <v>32</v>
      </c>
      <c r="J15" s="328">
        <f t="shared" si="0"/>
        <v>32</v>
      </c>
      <c r="K15" s="328">
        <f t="shared" si="0"/>
        <v>32</v>
      </c>
      <c r="L15" s="329">
        <f t="shared" si="0"/>
        <v>32</v>
      </c>
      <c r="M15" s="329">
        <f t="shared" si="0"/>
        <v>32</v>
      </c>
      <c r="N15" s="329">
        <f t="shared" si="0"/>
        <v>32</v>
      </c>
      <c r="O15" s="328">
        <f t="shared" si="0"/>
        <v>32</v>
      </c>
      <c r="P15" s="328">
        <f t="shared" si="0"/>
        <v>32</v>
      </c>
      <c r="Q15" s="328">
        <f t="shared" si="0"/>
        <v>32</v>
      </c>
      <c r="R15" s="329">
        <f t="shared" si="0"/>
        <v>32</v>
      </c>
      <c r="S15" s="329">
        <f t="shared" si="0"/>
        <v>32</v>
      </c>
      <c r="T15" s="329">
        <f t="shared" si="0"/>
        <v>32</v>
      </c>
      <c r="U15" s="328">
        <f t="shared" si="0"/>
        <v>32</v>
      </c>
      <c r="V15" s="328">
        <f t="shared" si="0"/>
        <v>32</v>
      </c>
      <c r="W15" s="328">
        <f t="shared" si="0"/>
        <v>32</v>
      </c>
      <c r="X15" s="329">
        <f t="shared" si="0"/>
        <v>32</v>
      </c>
      <c r="Y15" s="329">
        <f t="shared" si="0"/>
        <v>32</v>
      </c>
      <c r="Z15" s="329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dimension ref="A1:W290"/>
  <sheetViews>
    <sheetView tabSelected="1" workbookViewId="0">
      <pane ySplit="1" topLeftCell="A263" activePane="bottomLeft" state="frozen"/>
      <selection pane="bottomLeft" activeCell="A2" sqref="A2:W291"/>
    </sheetView>
  </sheetViews>
  <sheetFormatPr baseColWidth="10" defaultColWidth="14.33203125" defaultRowHeight="15" x14ac:dyDescent="0.2"/>
  <cols>
    <col min="7" max="7" width="13.5" customWidth="1"/>
    <col min="8" max="16" width="14" customWidth="1"/>
  </cols>
  <sheetData>
    <row r="1" spans="1:23" x14ac:dyDescent="0.2">
      <c r="A1" t="s">
        <v>691</v>
      </c>
      <c r="B1" t="s">
        <v>692</v>
      </c>
      <c r="C1" t="s">
        <v>693</v>
      </c>
      <c r="D1" t="s">
        <v>59</v>
      </c>
      <c r="E1" t="s">
        <v>694</v>
      </c>
      <c r="F1" t="s">
        <v>695</v>
      </c>
      <c r="G1" t="s">
        <v>64</v>
      </c>
      <c r="H1" t="s">
        <v>63</v>
      </c>
      <c r="I1" t="s">
        <v>66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</row>
    <row r="2" spans="1:23" x14ac:dyDescent="0.2">
      <c r="A2">
        <v>1</v>
      </c>
      <c r="B2" t="s">
        <v>710</v>
      </c>
      <c r="C2" t="s">
        <v>711</v>
      </c>
      <c r="D2" t="s">
        <v>712</v>
      </c>
      <c r="E2" t="s">
        <v>713</v>
      </c>
      <c r="F2" t="s">
        <v>714</v>
      </c>
      <c r="G2" t="s">
        <v>715</v>
      </c>
      <c r="H2" t="s">
        <v>716</v>
      </c>
      <c r="I2" s="6">
        <v>41731</v>
      </c>
      <c r="J2">
        <v>30.7</v>
      </c>
      <c r="K2" s="6">
        <v>42224</v>
      </c>
      <c r="L2">
        <v>16.2</v>
      </c>
      <c r="M2">
        <v>16</v>
      </c>
      <c r="N2">
        <v>1.35</v>
      </c>
      <c r="P2" t="s">
        <v>712</v>
      </c>
      <c r="Q2" t="s">
        <v>717</v>
      </c>
      <c r="R2" t="s">
        <v>718</v>
      </c>
      <c r="V2">
        <v>16.2</v>
      </c>
      <c r="W2" t="s">
        <v>713</v>
      </c>
    </row>
    <row r="3" spans="1:23" ht="16" x14ac:dyDescent="0.2">
      <c r="A3">
        <v>2</v>
      </c>
      <c r="B3" t="s">
        <v>710</v>
      </c>
      <c r="C3" t="s">
        <v>711</v>
      </c>
      <c r="D3" t="s">
        <v>719</v>
      </c>
      <c r="E3" t="s">
        <v>713</v>
      </c>
      <c r="F3" t="s">
        <v>720</v>
      </c>
      <c r="G3" t="s">
        <v>715</v>
      </c>
      <c r="H3" t="s">
        <v>605</v>
      </c>
      <c r="I3" s="6">
        <v>41731</v>
      </c>
      <c r="J3">
        <v>25.6</v>
      </c>
      <c r="K3" s="6">
        <v>42224</v>
      </c>
      <c r="L3">
        <v>16.2</v>
      </c>
      <c r="M3">
        <v>16</v>
      </c>
      <c r="N3">
        <v>1.35</v>
      </c>
      <c r="P3" t="s">
        <v>719</v>
      </c>
      <c r="Q3" s="1352" t="s">
        <v>721</v>
      </c>
      <c r="R3" s="1352" t="s">
        <v>722</v>
      </c>
      <c r="S3">
        <v>140</v>
      </c>
      <c r="T3">
        <v>28</v>
      </c>
      <c r="V3">
        <v>16.2</v>
      </c>
      <c r="W3" t="s">
        <v>713</v>
      </c>
    </row>
    <row r="4" spans="1:23" ht="16" x14ac:dyDescent="0.2">
      <c r="A4">
        <v>3</v>
      </c>
      <c r="B4" t="s">
        <v>710</v>
      </c>
      <c r="C4" t="s">
        <v>711</v>
      </c>
      <c r="D4" t="s">
        <v>723</v>
      </c>
      <c r="E4" t="s">
        <v>713</v>
      </c>
      <c r="F4" t="s">
        <v>724</v>
      </c>
      <c r="G4" t="s">
        <v>715</v>
      </c>
      <c r="H4" t="s">
        <v>716</v>
      </c>
      <c r="I4" s="6">
        <v>41731</v>
      </c>
      <c r="J4">
        <v>32.1</v>
      </c>
      <c r="K4" s="6">
        <v>42224</v>
      </c>
      <c r="L4">
        <v>16.2</v>
      </c>
      <c r="M4">
        <v>16</v>
      </c>
      <c r="N4">
        <v>1.35</v>
      </c>
      <c r="P4" t="s">
        <v>723</v>
      </c>
      <c r="Q4" s="1352" t="s">
        <v>725</v>
      </c>
      <c r="R4" t="s">
        <v>726</v>
      </c>
      <c r="S4">
        <v>140</v>
      </c>
      <c r="T4">
        <v>25</v>
      </c>
      <c r="V4">
        <v>16.2</v>
      </c>
      <c r="W4" t="s">
        <v>713</v>
      </c>
    </row>
    <row r="5" spans="1:23" ht="16" x14ac:dyDescent="0.2">
      <c r="A5">
        <v>4</v>
      </c>
      <c r="B5" t="s">
        <v>710</v>
      </c>
      <c r="C5" t="s">
        <v>711</v>
      </c>
      <c r="D5" t="s">
        <v>727</v>
      </c>
      <c r="E5" t="s">
        <v>713</v>
      </c>
      <c r="F5" t="s">
        <v>728</v>
      </c>
      <c r="G5" t="s">
        <v>715</v>
      </c>
      <c r="H5" t="s">
        <v>605</v>
      </c>
      <c r="I5" s="6">
        <v>41731</v>
      </c>
      <c r="J5">
        <v>28.7</v>
      </c>
      <c r="K5" s="6">
        <v>42224</v>
      </c>
      <c r="L5">
        <v>16.2</v>
      </c>
      <c r="M5">
        <v>16</v>
      </c>
      <c r="N5">
        <v>1.35</v>
      </c>
      <c r="P5" t="s">
        <v>727</v>
      </c>
      <c r="Q5" s="1352" t="s">
        <v>729</v>
      </c>
      <c r="R5" s="1352" t="s">
        <v>730</v>
      </c>
      <c r="S5">
        <v>115</v>
      </c>
      <c r="T5">
        <v>26</v>
      </c>
      <c r="V5">
        <v>16.2</v>
      </c>
      <c r="W5" t="s">
        <v>713</v>
      </c>
    </row>
    <row r="6" spans="1:23" ht="16" x14ac:dyDescent="0.2">
      <c r="A6">
        <v>5</v>
      </c>
      <c r="B6" t="s">
        <v>710</v>
      </c>
      <c r="C6" t="s">
        <v>711</v>
      </c>
      <c r="D6" t="s">
        <v>731</v>
      </c>
      <c r="E6" t="s">
        <v>713</v>
      </c>
      <c r="F6" t="s">
        <v>732</v>
      </c>
      <c r="G6" t="s">
        <v>715</v>
      </c>
      <c r="H6" t="s">
        <v>716</v>
      </c>
      <c r="I6" s="6">
        <v>41731</v>
      </c>
      <c r="J6">
        <v>31.6</v>
      </c>
      <c r="K6" s="6">
        <v>42224</v>
      </c>
      <c r="L6">
        <v>16.2</v>
      </c>
      <c r="M6">
        <v>16</v>
      </c>
      <c r="N6">
        <v>1.35</v>
      </c>
      <c r="P6" t="s">
        <v>731</v>
      </c>
      <c r="Q6" s="1352" t="s">
        <v>733</v>
      </c>
      <c r="R6" s="1352" t="s">
        <v>734</v>
      </c>
      <c r="S6">
        <v>115</v>
      </c>
      <c r="T6">
        <v>26</v>
      </c>
      <c r="V6">
        <v>16.2</v>
      </c>
      <c r="W6" t="s">
        <v>713</v>
      </c>
    </row>
    <row r="7" spans="1:23" ht="16" x14ac:dyDescent="0.2">
      <c r="A7">
        <v>6</v>
      </c>
      <c r="B7" t="s">
        <v>710</v>
      </c>
      <c r="C7" t="s">
        <v>711</v>
      </c>
      <c r="D7" t="s">
        <v>735</v>
      </c>
      <c r="E7" t="s">
        <v>713</v>
      </c>
      <c r="F7" t="s">
        <v>736</v>
      </c>
      <c r="G7" t="s">
        <v>715</v>
      </c>
      <c r="H7" t="s">
        <v>605</v>
      </c>
      <c r="I7" s="6">
        <v>41731</v>
      </c>
      <c r="J7">
        <v>25.7</v>
      </c>
      <c r="K7" s="6">
        <v>42224</v>
      </c>
      <c r="L7">
        <v>16.2</v>
      </c>
      <c r="M7">
        <v>16</v>
      </c>
      <c r="N7">
        <v>1.35</v>
      </c>
      <c r="P7" t="s">
        <v>735</v>
      </c>
      <c r="Q7" s="1352" t="s">
        <v>737</v>
      </c>
      <c r="R7" s="1352" t="s">
        <v>738</v>
      </c>
      <c r="S7">
        <v>117</v>
      </c>
      <c r="T7">
        <v>28</v>
      </c>
      <c r="V7">
        <v>16.2</v>
      </c>
      <c r="W7" t="s">
        <v>713</v>
      </c>
    </row>
    <row r="8" spans="1:23" ht="16" x14ac:dyDescent="0.2">
      <c r="A8">
        <v>7</v>
      </c>
      <c r="B8" t="s">
        <v>710</v>
      </c>
      <c r="C8" t="s">
        <v>711</v>
      </c>
      <c r="D8" t="s">
        <v>739</v>
      </c>
      <c r="E8" t="s">
        <v>713</v>
      </c>
      <c r="F8" t="s">
        <v>740</v>
      </c>
      <c r="G8" t="s">
        <v>592</v>
      </c>
      <c r="H8" t="s">
        <v>605</v>
      </c>
      <c r="I8" s="6">
        <v>41784</v>
      </c>
      <c r="J8">
        <v>27.5</v>
      </c>
      <c r="K8" s="6">
        <v>42259</v>
      </c>
      <c r="L8">
        <v>15.57</v>
      </c>
      <c r="M8">
        <v>16</v>
      </c>
      <c r="N8">
        <v>1.3</v>
      </c>
      <c r="P8" t="s">
        <v>739</v>
      </c>
      <c r="Q8" s="1352" t="s">
        <v>741</v>
      </c>
      <c r="R8" s="1352" t="s">
        <v>742</v>
      </c>
      <c r="S8">
        <v>102</v>
      </c>
      <c r="T8">
        <v>22</v>
      </c>
      <c r="V8">
        <v>15.57</v>
      </c>
      <c r="W8" t="s">
        <v>713</v>
      </c>
    </row>
    <row r="9" spans="1:23" ht="16" x14ac:dyDescent="0.2">
      <c r="A9">
        <v>8</v>
      </c>
      <c r="B9" t="s">
        <v>710</v>
      </c>
      <c r="C9" t="s">
        <v>711</v>
      </c>
      <c r="D9" t="s">
        <v>743</v>
      </c>
      <c r="E9" t="s">
        <v>713</v>
      </c>
      <c r="F9" t="s">
        <v>744</v>
      </c>
      <c r="G9" t="s">
        <v>592</v>
      </c>
      <c r="H9" t="s">
        <v>716</v>
      </c>
      <c r="I9" s="6">
        <v>41784</v>
      </c>
      <c r="J9">
        <v>30.3</v>
      </c>
      <c r="K9" s="6">
        <v>42259</v>
      </c>
      <c r="L9">
        <v>15.57</v>
      </c>
      <c r="M9">
        <v>16</v>
      </c>
      <c r="N9">
        <v>1.3</v>
      </c>
      <c r="P9" t="s">
        <v>743</v>
      </c>
      <c r="Q9" s="1352" t="s">
        <v>745</v>
      </c>
      <c r="R9" s="1352" t="s">
        <v>746</v>
      </c>
      <c r="S9">
        <v>115</v>
      </c>
      <c r="T9">
        <v>23</v>
      </c>
      <c r="V9">
        <v>15.57</v>
      </c>
      <c r="W9" t="s">
        <v>713</v>
      </c>
    </row>
    <row r="10" spans="1:23" ht="16" x14ac:dyDescent="0.2">
      <c r="A10">
        <v>9</v>
      </c>
      <c r="B10" t="s">
        <v>710</v>
      </c>
      <c r="C10" t="s">
        <v>711</v>
      </c>
      <c r="D10" t="s">
        <v>747</v>
      </c>
      <c r="E10" t="s">
        <v>713</v>
      </c>
      <c r="F10" t="s">
        <v>748</v>
      </c>
      <c r="G10" t="s">
        <v>592</v>
      </c>
      <c r="H10" t="s">
        <v>605</v>
      </c>
      <c r="I10" s="6">
        <v>41784</v>
      </c>
      <c r="J10">
        <v>28</v>
      </c>
      <c r="K10" s="6">
        <v>42259</v>
      </c>
      <c r="L10">
        <v>15.57</v>
      </c>
      <c r="M10">
        <v>16</v>
      </c>
      <c r="N10">
        <v>1.3</v>
      </c>
      <c r="P10" t="s">
        <v>747</v>
      </c>
      <c r="Q10" s="1352" t="s">
        <v>749</v>
      </c>
      <c r="R10" s="1352" t="s">
        <v>750</v>
      </c>
      <c r="S10">
        <v>108</v>
      </c>
      <c r="T10">
        <v>22</v>
      </c>
      <c r="V10">
        <v>15.57</v>
      </c>
      <c r="W10" t="s">
        <v>713</v>
      </c>
    </row>
    <row r="11" spans="1:23" ht="16" x14ac:dyDescent="0.2">
      <c r="A11">
        <v>10</v>
      </c>
      <c r="B11" t="s">
        <v>710</v>
      </c>
      <c r="C11" t="s">
        <v>711</v>
      </c>
      <c r="D11" t="s">
        <v>751</v>
      </c>
      <c r="E11" t="s">
        <v>713</v>
      </c>
      <c r="F11" t="s">
        <v>752</v>
      </c>
      <c r="G11" t="s">
        <v>592</v>
      </c>
      <c r="H11" t="s">
        <v>716</v>
      </c>
      <c r="I11" s="6">
        <v>41784</v>
      </c>
      <c r="J11">
        <v>29.3</v>
      </c>
      <c r="K11" s="6">
        <v>42259</v>
      </c>
      <c r="L11">
        <v>15.57</v>
      </c>
      <c r="M11">
        <v>16</v>
      </c>
      <c r="N11">
        <v>1.3</v>
      </c>
      <c r="P11" t="s">
        <v>751</v>
      </c>
      <c r="Q11" s="1352" t="s">
        <v>753</v>
      </c>
      <c r="R11" s="1352" t="s">
        <v>754</v>
      </c>
      <c r="S11">
        <v>114</v>
      </c>
      <c r="T11">
        <v>24</v>
      </c>
      <c r="V11">
        <v>15.57</v>
      </c>
      <c r="W11" t="s">
        <v>713</v>
      </c>
    </row>
    <row r="12" spans="1:23" s="328" customFormat="1" ht="16" x14ac:dyDescent="0.2">
      <c r="A12">
        <v>11</v>
      </c>
      <c r="B12" t="s">
        <v>710</v>
      </c>
      <c r="C12" t="s">
        <v>711</v>
      </c>
      <c r="D12" t="s">
        <v>755</v>
      </c>
      <c r="E12" t="s">
        <v>713</v>
      </c>
      <c r="F12" t="s">
        <v>756</v>
      </c>
      <c r="G12" t="s">
        <v>592</v>
      </c>
      <c r="H12" t="s">
        <v>716</v>
      </c>
      <c r="I12" s="6">
        <v>41754</v>
      </c>
      <c r="J12">
        <v>32.299999999999997</v>
      </c>
      <c r="K12" s="6">
        <v>42259</v>
      </c>
      <c r="L12">
        <v>16.57</v>
      </c>
      <c r="M12">
        <v>17</v>
      </c>
      <c r="N12">
        <v>1.38</v>
      </c>
      <c r="O12"/>
      <c r="P12" t="s">
        <v>755</v>
      </c>
      <c r="Q12" s="1352" t="s">
        <v>757</v>
      </c>
      <c r="R12" s="1352" t="s">
        <v>758</v>
      </c>
      <c r="S12">
        <v>112</v>
      </c>
      <c r="T12">
        <v>24</v>
      </c>
      <c r="U12"/>
      <c r="V12">
        <v>16.57</v>
      </c>
      <c r="W12" t="s">
        <v>713</v>
      </c>
    </row>
    <row r="13" spans="1:23" ht="16" x14ac:dyDescent="0.2">
      <c r="A13">
        <v>12</v>
      </c>
      <c r="B13" t="s">
        <v>710</v>
      </c>
      <c r="C13" t="s">
        <v>711</v>
      </c>
      <c r="D13" t="s">
        <v>759</v>
      </c>
      <c r="E13" t="s">
        <v>713</v>
      </c>
      <c r="F13" t="s">
        <v>760</v>
      </c>
      <c r="G13" t="s">
        <v>715</v>
      </c>
      <c r="H13" t="s">
        <v>716</v>
      </c>
      <c r="I13" s="6">
        <v>41731</v>
      </c>
      <c r="J13">
        <v>30.6</v>
      </c>
      <c r="K13" s="6">
        <v>42224</v>
      </c>
      <c r="L13">
        <v>16.2</v>
      </c>
      <c r="M13">
        <v>16</v>
      </c>
      <c r="N13">
        <v>1.35</v>
      </c>
      <c r="P13" t="s">
        <v>759</v>
      </c>
      <c r="Q13" s="1352" t="s">
        <v>761</v>
      </c>
      <c r="R13" s="1352" t="s">
        <v>762</v>
      </c>
      <c r="S13">
        <v>114</v>
      </c>
      <c r="T13">
        <v>26</v>
      </c>
      <c r="V13">
        <v>16.2</v>
      </c>
      <c r="W13" t="s">
        <v>713</v>
      </c>
    </row>
    <row r="14" spans="1:23" ht="16" x14ac:dyDescent="0.2">
      <c r="A14">
        <v>13</v>
      </c>
      <c r="B14" t="s">
        <v>710</v>
      </c>
      <c r="C14" t="s">
        <v>711</v>
      </c>
      <c r="D14" t="s">
        <v>763</v>
      </c>
      <c r="E14" t="s">
        <v>713</v>
      </c>
      <c r="F14" t="s">
        <v>764</v>
      </c>
      <c r="G14" t="s">
        <v>715</v>
      </c>
      <c r="H14" t="s">
        <v>605</v>
      </c>
      <c r="I14" s="6">
        <v>41731</v>
      </c>
      <c r="J14">
        <v>24.6</v>
      </c>
      <c r="K14" s="6">
        <v>42224</v>
      </c>
      <c r="L14">
        <v>16.2</v>
      </c>
      <c r="M14">
        <v>16</v>
      </c>
      <c r="N14">
        <v>1.35</v>
      </c>
      <c r="P14" t="s">
        <v>763</v>
      </c>
      <c r="Q14" s="1352" t="s">
        <v>765</v>
      </c>
      <c r="R14" s="1352" t="s">
        <v>766</v>
      </c>
      <c r="S14">
        <v>114</v>
      </c>
      <c r="T14">
        <v>28</v>
      </c>
      <c r="V14">
        <v>16.2</v>
      </c>
      <c r="W14" t="s">
        <v>713</v>
      </c>
    </row>
    <row r="15" spans="1:23" ht="16" x14ac:dyDescent="0.2">
      <c r="A15">
        <v>14</v>
      </c>
      <c r="B15" t="s">
        <v>710</v>
      </c>
      <c r="C15" t="s">
        <v>711</v>
      </c>
      <c r="D15" t="s">
        <v>767</v>
      </c>
      <c r="E15" t="s">
        <v>713</v>
      </c>
      <c r="F15" t="s">
        <v>768</v>
      </c>
      <c r="G15" t="s">
        <v>715</v>
      </c>
      <c r="H15" t="s">
        <v>716</v>
      </c>
      <c r="I15" s="6">
        <v>41731</v>
      </c>
      <c r="J15">
        <v>32.200000000000003</v>
      </c>
      <c r="K15" s="6">
        <v>42224</v>
      </c>
      <c r="L15">
        <v>16.2</v>
      </c>
      <c r="M15">
        <v>16</v>
      </c>
      <c r="N15">
        <v>1.35</v>
      </c>
      <c r="P15" t="s">
        <v>767</v>
      </c>
      <c r="Q15" s="1352" t="s">
        <v>769</v>
      </c>
      <c r="R15" s="1352" t="s">
        <v>770</v>
      </c>
      <c r="S15">
        <v>111</v>
      </c>
      <c r="T15">
        <v>26</v>
      </c>
      <c r="V15">
        <v>16.2</v>
      </c>
      <c r="W15" t="s">
        <v>713</v>
      </c>
    </row>
    <row r="16" spans="1:23" ht="16" x14ac:dyDescent="0.2">
      <c r="A16">
        <v>15</v>
      </c>
      <c r="B16" t="s">
        <v>710</v>
      </c>
      <c r="C16" t="s">
        <v>711</v>
      </c>
      <c r="D16" t="s">
        <v>771</v>
      </c>
      <c r="E16" t="s">
        <v>713</v>
      </c>
      <c r="F16" t="s">
        <v>772</v>
      </c>
      <c r="G16" t="s">
        <v>715</v>
      </c>
      <c r="H16" t="s">
        <v>605</v>
      </c>
      <c r="I16" s="6">
        <v>41731</v>
      </c>
      <c r="J16">
        <v>29.6</v>
      </c>
      <c r="K16" s="6">
        <v>42224</v>
      </c>
      <c r="L16">
        <v>16.2</v>
      </c>
      <c r="M16">
        <v>16</v>
      </c>
      <c r="N16">
        <v>1.35</v>
      </c>
      <c r="P16" t="s">
        <v>771</v>
      </c>
      <c r="Q16" s="1352" t="s">
        <v>773</v>
      </c>
      <c r="R16" s="1352" t="s">
        <v>774</v>
      </c>
      <c r="S16">
        <v>111</v>
      </c>
      <c r="T16">
        <v>26</v>
      </c>
      <c r="V16">
        <v>16.2</v>
      </c>
      <c r="W16" t="s">
        <v>713</v>
      </c>
    </row>
    <row r="17" spans="1:23" ht="16" x14ac:dyDescent="0.2">
      <c r="A17" s="1155">
        <v>16</v>
      </c>
      <c r="B17" s="1155" t="s">
        <v>710</v>
      </c>
      <c r="C17" s="1155" t="s">
        <v>711</v>
      </c>
      <c r="D17" s="1155" t="s">
        <v>775</v>
      </c>
      <c r="E17" s="1155" t="s">
        <v>713</v>
      </c>
      <c r="F17" s="1155" t="s">
        <v>776</v>
      </c>
      <c r="G17" s="1155" t="s">
        <v>599</v>
      </c>
      <c r="H17" s="1155" t="s">
        <v>716</v>
      </c>
      <c r="I17" s="1156">
        <v>41754</v>
      </c>
      <c r="J17" s="1155">
        <v>32.700000000000003</v>
      </c>
      <c r="K17" s="1156">
        <v>42259</v>
      </c>
      <c r="L17" s="1155">
        <v>16.57</v>
      </c>
      <c r="M17" s="1155">
        <v>17</v>
      </c>
      <c r="N17" s="1155">
        <v>1.38</v>
      </c>
      <c r="O17" s="1155"/>
      <c r="P17" s="1155" t="s">
        <v>775</v>
      </c>
      <c r="Q17" s="1353" t="s">
        <v>777</v>
      </c>
      <c r="R17" s="1353" t="s">
        <v>778</v>
      </c>
      <c r="S17" s="1155">
        <v>113</v>
      </c>
      <c r="T17" s="1155">
        <v>26</v>
      </c>
      <c r="U17" s="1155"/>
      <c r="V17" s="1155">
        <v>16.57</v>
      </c>
      <c r="W17" s="1155" t="s">
        <v>713</v>
      </c>
    </row>
    <row r="18" spans="1:23" s="328" customFormat="1" ht="16" x14ac:dyDescent="0.2">
      <c r="A18" s="1155">
        <v>17</v>
      </c>
      <c r="B18" s="1155" t="s">
        <v>710</v>
      </c>
      <c r="C18" s="1155" t="s">
        <v>711</v>
      </c>
      <c r="D18" s="1155" t="s">
        <v>779</v>
      </c>
      <c r="E18" s="1155" t="s">
        <v>713</v>
      </c>
      <c r="F18" s="1155" t="s">
        <v>780</v>
      </c>
      <c r="G18" s="1155" t="s">
        <v>599</v>
      </c>
      <c r="H18" s="1155" t="s">
        <v>716</v>
      </c>
      <c r="I18" s="1156">
        <v>41754</v>
      </c>
      <c r="J18" s="1155">
        <v>36.9</v>
      </c>
      <c r="K18" s="1156">
        <v>42259</v>
      </c>
      <c r="L18" s="1155">
        <v>16.57</v>
      </c>
      <c r="M18" s="1155">
        <v>17</v>
      </c>
      <c r="N18" s="1155">
        <v>1.38</v>
      </c>
      <c r="O18" s="1155"/>
      <c r="P18" s="1155" t="s">
        <v>779</v>
      </c>
      <c r="Q18" s="1354" t="s">
        <v>781</v>
      </c>
      <c r="R18" s="1155" t="s">
        <v>782</v>
      </c>
      <c r="S18" s="1155">
        <v>113</v>
      </c>
      <c r="T18" s="1155">
        <v>26</v>
      </c>
      <c r="U18" s="1155"/>
      <c r="V18" s="1155">
        <v>16.57</v>
      </c>
      <c r="W18" s="1155" t="s">
        <v>713</v>
      </c>
    </row>
    <row r="19" spans="1:23" s="328" customFormat="1" x14ac:dyDescent="0.2">
      <c r="A19" s="1155">
        <v>18</v>
      </c>
      <c r="B19" s="1155" t="s">
        <v>710</v>
      </c>
      <c r="C19" s="1155" t="s">
        <v>711</v>
      </c>
      <c r="D19" s="1155" t="s">
        <v>783</v>
      </c>
      <c r="E19" s="1155" t="s">
        <v>713</v>
      </c>
      <c r="F19" s="1155" t="s">
        <v>784</v>
      </c>
      <c r="G19" s="1155" t="s">
        <v>599</v>
      </c>
      <c r="H19" s="1155" t="s">
        <v>716</v>
      </c>
      <c r="I19" s="1156">
        <v>41754</v>
      </c>
      <c r="J19" s="1155">
        <v>32.4</v>
      </c>
      <c r="K19" s="1156">
        <v>42259</v>
      </c>
      <c r="L19" s="1155">
        <v>16.57</v>
      </c>
      <c r="M19" s="1155">
        <v>17</v>
      </c>
      <c r="N19" s="1155">
        <v>1.38</v>
      </c>
      <c r="O19" s="1155"/>
      <c r="P19" s="1155" t="s">
        <v>783</v>
      </c>
      <c r="Q19" s="1155" t="s">
        <v>785</v>
      </c>
      <c r="R19" s="1155" t="s">
        <v>786</v>
      </c>
      <c r="S19" s="1155">
        <v>116</v>
      </c>
      <c r="T19" s="1155">
        <v>26</v>
      </c>
      <c r="U19" s="1155"/>
      <c r="V19" s="1155">
        <v>16.57</v>
      </c>
      <c r="W19" s="1155" t="s">
        <v>713</v>
      </c>
    </row>
    <row r="20" spans="1:23" s="1153" customFormat="1" x14ac:dyDescent="0.2">
      <c r="A20">
        <v>19</v>
      </c>
      <c r="B20" t="s">
        <v>710</v>
      </c>
      <c r="C20" t="s">
        <v>711</v>
      </c>
      <c r="D20" t="s">
        <v>787</v>
      </c>
      <c r="E20" t="s">
        <v>713</v>
      </c>
      <c r="F20" t="s">
        <v>788</v>
      </c>
      <c r="G20" t="s">
        <v>592</v>
      </c>
      <c r="H20" t="s">
        <v>716</v>
      </c>
      <c r="I20" s="6">
        <v>41784</v>
      </c>
      <c r="J20">
        <v>32</v>
      </c>
      <c r="K20" s="6">
        <v>42259</v>
      </c>
      <c r="L20">
        <v>17.73</v>
      </c>
      <c r="M20">
        <v>18</v>
      </c>
      <c r="N20">
        <v>1.48</v>
      </c>
      <c r="O20"/>
      <c r="P20" t="s">
        <v>787</v>
      </c>
      <c r="Q20" t="s">
        <v>789</v>
      </c>
      <c r="R20" t="s">
        <v>790</v>
      </c>
      <c r="S20">
        <v>115</v>
      </c>
      <c r="T20">
        <v>27</v>
      </c>
      <c r="U20"/>
      <c r="V20">
        <v>17.73</v>
      </c>
      <c r="W20" t="s">
        <v>713</v>
      </c>
    </row>
    <row r="21" spans="1:23" x14ac:dyDescent="0.2">
      <c r="A21">
        <v>20</v>
      </c>
      <c r="B21" t="s">
        <v>710</v>
      </c>
      <c r="C21" t="s">
        <v>711</v>
      </c>
      <c r="D21" t="s">
        <v>791</v>
      </c>
      <c r="E21" t="s">
        <v>713</v>
      </c>
      <c r="F21" t="s">
        <v>792</v>
      </c>
      <c r="G21" t="s">
        <v>56</v>
      </c>
      <c r="H21" t="s">
        <v>605</v>
      </c>
      <c r="I21" s="6">
        <v>41718</v>
      </c>
      <c r="J21">
        <v>27.8</v>
      </c>
      <c r="K21" s="6">
        <v>42259</v>
      </c>
      <c r="L21">
        <v>17.73</v>
      </c>
      <c r="M21">
        <v>18</v>
      </c>
      <c r="N21">
        <v>1.48</v>
      </c>
      <c r="P21" t="s">
        <v>791</v>
      </c>
      <c r="Q21" t="s">
        <v>793</v>
      </c>
      <c r="R21" t="s">
        <v>794</v>
      </c>
      <c r="S21">
        <v>114</v>
      </c>
      <c r="T21">
        <v>26</v>
      </c>
      <c r="V21">
        <v>17.73</v>
      </c>
      <c r="W21" t="s">
        <v>713</v>
      </c>
    </row>
    <row r="22" spans="1:23" x14ac:dyDescent="0.2">
      <c r="A22">
        <v>21</v>
      </c>
      <c r="B22" t="s">
        <v>710</v>
      </c>
      <c r="C22" t="s">
        <v>711</v>
      </c>
      <c r="D22" t="s">
        <v>795</v>
      </c>
      <c r="E22" t="s">
        <v>713</v>
      </c>
      <c r="F22" t="s">
        <v>796</v>
      </c>
      <c r="G22" t="s">
        <v>56</v>
      </c>
      <c r="H22" t="s">
        <v>716</v>
      </c>
      <c r="I22" s="6">
        <v>41754</v>
      </c>
      <c r="J22">
        <v>33.4</v>
      </c>
      <c r="K22" s="6">
        <v>42288</v>
      </c>
      <c r="L22">
        <v>17.53</v>
      </c>
      <c r="M22">
        <v>18</v>
      </c>
      <c r="N22">
        <v>1.46</v>
      </c>
      <c r="P22" t="s">
        <v>795</v>
      </c>
      <c r="Q22" t="s">
        <v>797</v>
      </c>
      <c r="R22" t="s">
        <v>798</v>
      </c>
      <c r="S22">
        <v>149</v>
      </c>
      <c r="T22">
        <v>26</v>
      </c>
      <c r="V22">
        <v>17.53</v>
      </c>
      <c r="W22" t="s">
        <v>713</v>
      </c>
    </row>
    <row r="23" spans="1:23" x14ac:dyDescent="0.2">
      <c r="A23" s="1155">
        <v>22</v>
      </c>
      <c r="B23" s="1155" t="s">
        <v>710</v>
      </c>
      <c r="C23" s="1155" t="s">
        <v>711</v>
      </c>
      <c r="D23" s="1155" t="s">
        <v>799</v>
      </c>
      <c r="E23" s="1155" t="s">
        <v>713</v>
      </c>
      <c r="F23" s="1155" t="s">
        <v>800</v>
      </c>
      <c r="G23" s="1155" t="s">
        <v>599</v>
      </c>
      <c r="H23" s="1155" t="s">
        <v>605</v>
      </c>
      <c r="I23" s="1156">
        <v>41754</v>
      </c>
      <c r="J23" s="1155">
        <v>36.4</v>
      </c>
      <c r="K23" s="1156">
        <v>42288</v>
      </c>
      <c r="L23" s="1155">
        <v>17.53</v>
      </c>
      <c r="M23" s="1155">
        <v>18</v>
      </c>
      <c r="N23" s="1155">
        <v>1.46</v>
      </c>
      <c r="O23" s="1155"/>
      <c r="P23" s="1155" t="s">
        <v>799</v>
      </c>
      <c r="Q23" s="1155" t="s">
        <v>801</v>
      </c>
      <c r="R23" s="1155" t="s">
        <v>802</v>
      </c>
      <c r="S23" s="1155">
        <v>125</v>
      </c>
      <c r="T23" s="1155">
        <v>27</v>
      </c>
      <c r="U23" s="1155"/>
      <c r="V23" s="1155">
        <v>17.53</v>
      </c>
      <c r="W23" s="1155" t="s">
        <v>713</v>
      </c>
    </row>
    <row r="24" spans="1:23" s="1153" customFormat="1" x14ac:dyDescent="0.2">
      <c r="A24" s="1155">
        <v>23</v>
      </c>
      <c r="B24" s="1155" t="s">
        <v>710</v>
      </c>
      <c r="C24" s="1155" t="s">
        <v>711</v>
      </c>
      <c r="D24" s="1155" t="s">
        <v>803</v>
      </c>
      <c r="E24" s="1155" t="s">
        <v>713</v>
      </c>
      <c r="F24" s="1155" t="s">
        <v>804</v>
      </c>
      <c r="G24" s="1155" t="s">
        <v>599</v>
      </c>
      <c r="H24" s="1155" t="s">
        <v>605</v>
      </c>
      <c r="I24" s="1156">
        <v>41754</v>
      </c>
      <c r="J24" s="1155">
        <v>36.200000000000003</v>
      </c>
      <c r="K24" s="1156">
        <v>42288</v>
      </c>
      <c r="L24" s="1155">
        <v>17.53</v>
      </c>
      <c r="M24" s="1155">
        <v>18</v>
      </c>
      <c r="N24" s="1155">
        <v>1.46</v>
      </c>
      <c r="O24" s="1155"/>
      <c r="P24" s="1155" t="s">
        <v>803</v>
      </c>
      <c r="Q24" s="1155" t="s">
        <v>805</v>
      </c>
      <c r="R24" s="1155" t="s">
        <v>806</v>
      </c>
      <c r="S24" s="1155">
        <v>108</v>
      </c>
      <c r="T24" s="1155">
        <v>24</v>
      </c>
      <c r="U24" s="1155"/>
      <c r="V24" s="1155">
        <v>17.53</v>
      </c>
      <c r="W24" s="1155" t="s">
        <v>713</v>
      </c>
    </row>
    <row r="25" spans="1:23" s="1153" customFormat="1" x14ac:dyDescent="0.2">
      <c r="A25" s="1155">
        <v>24</v>
      </c>
      <c r="B25" s="1155" t="s">
        <v>710</v>
      </c>
      <c r="C25" s="1155" t="s">
        <v>711</v>
      </c>
      <c r="D25" s="1155" t="s">
        <v>807</v>
      </c>
      <c r="E25" s="1155" t="s">
        <v>713</v>
      </c>
      <c r="F25" s="1155" t="s">
        <v>808</v>
      </c>
      <c r="G25" s="1155" t="s">
        <v>599</v>
      </c>
      <c r="H25" s="1155" t="s">
        <v>605</v>
      </c>
      <c r="I25" s="1156">
        <v>41754</v>
      </c>
      <c r="J25" s="1155">
        <v>30.4</v>
      </c>
      <c r="K25" s="1156">
        <v>42288</v>
      </c>
      <c r="L25" s="1155">
        <v>17.53</v>
      </c>
      <c r="M25" s="1155">
        <v>18</v>
      </c>
      <c r="N25" s="1155">
        <v>1.46</v>
      </c>
      <c r="O25" s="1155"/>
      <c r="P25" s="1155" t="s">
        <v>807</v>
      </c>
      <c r="Q25" s="1155" t="s">
        <v>809</v>
      </c>
      <c r="R25" s="1155" t="s">
        <v>810</v>
      </c>
      <c r="S25" s="1155">
        <v>108</v>
      </c>
      <c r="T25" s="1155">
        <v>24</v>
      </c>
      <c r="U25" s="1155"/>
      <c r="V25" s="1155">
        <v>17.53</v>
      </c>
      <c r="W25" s="1155" t="s">
        <v>713</v>
      </c>
    </row>
    <row r="26" spans="1:23" s="1153" customFormat="1" x14ac:dyDescent="0.2">
      <c r="A26" s="1155">
        <v>24</v>
      </c>
      <c r="B26" s="1155" t="s">
        <v>710</v>
      </c>
      <c r="C26" s="1155" t="s">
        <v>711</v>
      </c>
      <c r="D26" s="1155" t="s">
        <v>811</v>
      </c>
      <c r="E26" s="1155" t="s">
        <v>713</v>
      </c>
      <c r="F26" s="1155" t="s">
        <v>812</v>
      </c>
      <c r="G26" s="1155" t="s">
        <v>599</v>
      </c>
      <c r="H26" s="1155" t="s">
        <v>716</v>
      </c>
      <c r="I26" s="1156">
        <v>41754</v>
      </c>
      <c r="J26" s="1155">
        <v>34</v>
      </c>
      <c r="K26" s="1156">
        <v>42288</v>
      </c>
      <c r="L26" s="1155">
        <v>17.53</v>
      </c>
      <c r="M26" s="1155">
        <v>18</v>
      </c>
      <c r="N26" s="1155">
        <v>1.46</v>
      </c>
      <c r="O26" s="1155"/>
      <c r="P26" s="1155" t="s">
        <v>811</v>
      </c>
      <c r="Q26" s="1155" t="s">
        <v>813</v>
      </c>
      <c r="R26" s="1155" t="s">
        <v>814</v>
      </c>
      <c r="S26" s="1155">
        <v>114</v>
      </c>
      <c r="T26" s="1155">
        <v>25</v>
      </c>
      <c r="U26" s="1155"/>
      <c r="V26" s="1155">
        <v>17.53</v>
      </c>
      <c r="W26" s="1155" t="s">
        <v>713</v>
      </c>
    </row>
    <row r="27" spans="1:23" s="1153" customFormat="1" x14ac:dyDescent="0.2">
      <c r="A27" s="1155">
        <v>25</v>
      </c>
      <c r="B27" s="1155" t="s">
        <v>710</v>
      </c>
      <c r="C27" s="1155" t="s">
        <v>711</v>
      </c>
      <c r="D27" s="1155" t="s">
        <v>815</v>
      </c>
      <c r="E27" s="1155" t="s">
        <v>713</v>
      </c>
      <c r="F27" s="1155" t="s">
        <v>816</v>
      </c>
      <c r="G27" s="1155" t="s">
        <v>599</v>
      </c>
      <c r="H27" s="1155" t="s">
        <v>605</v>
      </c>
      <c r="I27" s="1156">
        <v>41754</v>
      </c>
      <c r="J27" s="1155">
        <v>28.1</v>
      </c>
      <c r="K27" s="1156">
        <v>42286</v>
      </c>
      <c r="L27" s="1155">
        <v>17.47</v>
      </c>
      <c r="M27" s="1155">
        <v>17</v>
      </c>
      <c r="N27" s="1155">
        <v>1.46</v>
      </c>
      <c r="O27" s="1155"/>
      <c r="P27" s="1155" t="s">
        <v>815</v>
      </c>
      <c r="Q27" s="1155" t="s">
        <v>817</v>
      </c>
      <c r="R27" s="1155" t="s">
        <v>818</v>
      </c>
      <c r="S27" s="1155">
        <v>111</v>
      </c>
      <c r="T27" s="1155">
        <v>17</v>
      </c>
      <c r="U27" s="1155"/>
      <c r="V27" s="1155">
        <v>17.47</v>
      </c>
      <c r="W27" s="1155" t="s">
        <v>713</v>
      </c>
    </row>
    <row r="28" spans="1:23" s="1153" customFormat="1" x14ac:dyDescent="0.2">
      <c r="A28">
        <v>26</v>
      </c>
      <c r="B28" t="s">
        <v>710</v>
      </c>
      <c r="C28" t="s">
        <v>711</v>
      </c>
      <c r="D28" t="s">
        <v>819</v>
      </c>
      <c r="E28" t="s">
        <v>713</v>
      </c>
      <c r="F28" t="s">
        <v>820</v>
      </c>
      <c r="G28" t="s">
        <v>592</v>
      </c>
      <c r="H28" t="s">
        <v>716</v>
      </c>
      <c r="I28" s="6">
        <v>41876</v>
      </c>
      <c r="J28">
        <v>28</v>
      </c>
      <c r="K28" s="6">
        <v>42341</v>
      </c>
      <c r="L28">
        <v>15.27</v>
      </c>
      <c r="M28">
        <v>15</v>
      </c>
      <c r="N28">
        <v>1.27</v>
      </c>
      <c r="O28"/>
      <c r="P28" t="s">
        <v>819</v>
      </c>
      <c r="Q28" t="s">
        <v>821</v>
      </c>
      <c r="R28" t="s">
        <v>822</v>
      </c>
      <c r="S28">
        <v>108</v>
      </c>
      <c r="T28">
        <v>24</v>
      </c>
      <c r="U28"/>
      <c r="V28">
        <v>15.27</v>
      </c>
      <c r="W28" t="s">
        <v>713</v>
      </c>
    </row>
    <row r="29" spans="1:23" x14ac:dyDescent="0.2">
      <c r="A29">
        <v>27</v>
      </c>
      <c r="B29" t="s">
        <v>710</v>
      </c>
      <c r="C29" t="s">
        <v>711</v>
      </c>
      <c r="D29" t="s">
        <v>823</v>
      </c>
      <c r="E29" t="s">
        <v>713</v>
      </c>
      <c r="F29" t="s">
        <v>824</v>
      </c>
      <c r="G29" t="s">
        <v>592</v>
      </c>
      <c r="H29" t="s">
        <v>605</v>
      </c>
      <c r="I29" s="6">
        <v>41876</v>
      </c>
      <c r="J29">
        <v>22.3</v>
      </c>
      <c r="K29" s="6">
        <v>42341</v>
      </c>
      <c r="L29">
        <v>15.27</v>
      </c>
      <c r="M29">
        <v>15</v>
      </c>
      <c r="N29">
        <v>1.27</v>
      </c>
      <c r="P29" t="s">
        <v>823</v>
      </c>
      <c r="Q29" t="s">
        <v>825</v>
      </c>
      <c r="R29" t="s">
        <v>826</v>
      </c>
      <c r="S29">
        <v>105</v>
      </c>
      <c r="T29">
        <v>24</v>
      </c>
      <c r="V29">
        <v>15.27</v>
      </c>
      <c r="W29" t="s">
        <v>713</v>
      </c>
    </row>
    <row r="30" spans="1:23" x14ac:dyDescent="0.2">
      <c r="A30">
        <v>28</v>
      </c>
      <c r="B30" t="s">
        <v>710</v>
      </c>
      <c r="C30" t="s">
        <v>711</v>
      </c>
      <c r="D30" t="s">
        <v>827</v>
      </c>
      <c r="E30" t="s">
        <v>713</v>
      </c>
      <c r="F30" t="s">
        <v>828</v>
      </c>
      <c r="G30" t="s">
        <v>592</v>
      </c>
      <c r="H30" t="s">
        <v>716</v>
      </c>
      <c r="I30" s="6">
        <v>41876</v>
      </c>
      <c r="J30">
        <v>30.3</v>
      </c>
      <c r="K30" s="6">
        <v>42341</v>
      </c>
      <c r="L30">
        <v>15.27</v>
      </c>
      <c r="M30">
        <v>15</v>
      </c>
      <c r="N30">
        <v>1.27</v>
      </c>
      <c r="P30" t="s">
        <v>827</v>
      </c>
      <c r="Q30" t="s">
        <v>829</v>
      </c>
      <c r="R30" t="s">
        <v>830</v>
      </c>
      <c r="S30">
        <v>120</v>
      </c>
      <c r="T30">
        <v>26</v>
      </c>
      <c r="V30">
        <v>15.27</v>
      </c>
      <c r="W30" t="s">
        <v>713</v>
      </c>
    </row>
    <row r="31" spans="1:23" x14ac:dyDescent="0.2">
      <c r="A31">
        <v>29</v>
      </c>
      <c r="B31" t="s">
        <v>710</v>
      </c>
      <c r="C31" t="s">
        <v>711</v>
      </c>
      <c r="D31" t="s">
        <v>831</v>
      </c>
      <c r="E31" t="s">
        <v>713</v>
      </c>
      <c r="F31" t="s">
        <v>832</v>
      </c>
      <c r="G31" t="s">
        <v>592</v>
      </c>
      <c r="H31" t="s">
        <v>605</v>
      </c>
      <c r="I31" s="6">
        <v>41876</v>
      </c>
      <c r="J31">
        <v>24</v>
      </c>
      <c r="K31" s="6">
        <v>42341</v>
      </c>
      <c r="L31">
        <v>15.27</v>
      </c>
      <c r="M31">
        <v>15</v>
      </c>
      <c r="N31">
        <v>1.27</v>
      </c>
      <c r="P31" t="s">
        <v>831</v>
      </c>
      <c r="Q31" t="s">
        <v>833</v>
      </c>
      <c r="R31" t="s">
        <v>834</v>
      </c>
      <c r="S31">
        <v>106</v>
      </c>
      <c r="T31">
        <v>24</v>
      </c>
      <c r="V31">
        <v>15.27</v>
      </c>
      <c r="W31" t="s">
        <v>713</v>
      </c>
    </row>
    <row r="32" spans="1:23" x14ac:dyDescent="0.2">
      <c r="A32">
        <v>30</v>
      </c>
      <c r="B32" t="s">
        <v>710</v>
      </c>
      <c r="C32" t="s">
        <v>711</v>
      </c>
      <c r="D32" t="s">
        <v>835</v>
      </c>
      <c r="E32" t="s">
        <v>713</v>
      </c>
      <c r="F32" t="s">
        <v>836</v>
      </c>
      <c r="G32" t="s">
        <v>592</v>
      </c>
      <c r="H32" t="s">
        <v>605</v>
      </c>
      <c r="I32" s="6">
        <v>41876</v>
      </c>
      <c r="J32">
        <v>22.5</v>
      </c>
      <c r="K32" s="6">
        <v>42341</v>
      </c>
      <c r="L32">
        <v>15.27</v>
      </c>
      <c r="M32">
        <v>15</v>
      </c>
      <c r="N32">
        <v>1.27</v>
      </c>
      <c r="P32" t="s">
        <v>835</v>
      </c>
      <c r="Q32" t="s">
        <v>837</v>
      </c>
      <c r="R32" t="s">
        <v>838</v>
      </c>
      <c r="S32">
        <v>106</v>
      </c>
      <c r="T32">
        <v>24</v>
      </c>
      <c r="V32">
        <v>15.27</v>
      </c>
      <c r="W32" t="s">
        <v>713</v>
      </c>
    </row>
    <row r="33" spans="1:23" x14ac:dyDescent="0.2">
      <c r="A33" s="1155">
        <v>31</v>
      </c>
      <c r="B33" s="1155" t="s">
        <v>710</v>
      </c>
      <c r="C33" s="1155" t="s">
        <v>711</v>
      </c>
      <c r="D33" s="1155" t="s">
        <v>799</v>
      </c>
      <c r="E33" s="1155" t="s">
        <v>713</v>
      </c>
      <c r="F33" s="1155" t="s">
        <v>800</v>
      </c>
      <c r="G33" s="1155" t="s">
        <v>599</v>
      </c>
      <c r="H33" s="1155" t="s">
        <v>716</v>
      </c>
      <c r="I33" s="1156">
        <v>41754</v>
      </c>
      <c r="J33" s="1155">
        <v>36.4</v>
      </c>
      <c r="K33" s="1156">
        <v>42288</v>
      </c>
      <c r="L33" s="1155">
        <v>17.53</v>
      </c>
      <c r="M33" s="1155">
        <v>18</v>
      </c>
      <c r="N33" s="1155">
        <v>1.46</v>
      </c>
      <c r="O33" s="1155"/>
      <c r="P33" s="1155" t="s">
        <v>799</v>
      </c>
      <c r="Q33" s="1155" t="s">
        <v>839</v>
      </c>
      <c r="R33" s="1155" t="s">
        <v>840</v>
      </c>
      <c r="S33" s="1155">
        <v>112</v>
      </c>
      <c r="T33" s="1155">
        <v>24</v>
      </c>
      <c r="U33" s="1155"/>
      <c r="V33" s="1155">
        <v>17.53</v>
      </c>
      <c r="W33" s="1155" t="s">
        <v>713</v>
      </c>
    </row>
    <row r="34" spans="1:23" x14ac:dyDescent="0.2">
      <c r="A34" t="s">
        <v>841</v>
      </c>
      <c r="B34">
        <v>1</v>
      </c>
      <c r="C34" t="s">
        <v>711</v>
      </c>
      <c r="D34" t="s">
        <v>842</v>
      </c>
      <c r="E34" t="s">
        <v>713</v>
      </c>
      <c r="F34">
        <v>24</v>
      </c>
      <c r="G34" t="s">
        <v>715</v>
      </c>
      <c r="H34" t="s">
        <v>716</v>
      </c>
      <c r="I34" s="6">
        <v>41893</v>
      </c>
      <c r="J34">
        <v>32.200000000000003</v>
      </c>
      <c r="K34" s="6">
        <v>42483</v>
      </c>
      <c r="L34">
        <v>19.399999999999999</v>
      </c>
      <c r="M34">
        <v>19</v>
      </c>
      <c r="N34">
        <v>1.62</v>
      </c>
      <c r="O34" t="b">
        <v>1</v>
      </c>
      <c r="P34" t="s">
        <v>843</v>
      </c>
      <c r="Q34" t="s">
        <v>844</v>
      </c>
      <c r="R34" t="s">
        <v>845</v>
      </c>
      <c r="S34">
        <v>115</v>
      </c>
      <c r="T34">
        <v>26</v>
      </c>
      <c r="V34">
        <v>19.399999999999999</v>
      </c>
      <c r="W34" t="s">
        <v>713</v>
      </c>
    </row>
    <row r="35" spans="1:23" x14ac:dyDescent="0.2">
      <c r="A35" t="s">
        <v>841</v>
      </c>
      <c r="B35">
        <v>2</v>
      </c>
      <c r="C35" t="s">
        <v>711</v>
      </c>
      <c r="D35" t="s">
        <v>846</v>
      </c>
      <c r="E35" t="s">
        <v>713</v>
      </c>
      <c r="F35">
        <v>25</v>
      </c>
      <c r="G35" t="s">
        <v>715</v>
      </c>
      <c r="H35" t="s">
        <v>716</v>
      </c>
      <c r="I35" s="6">
        <v>41893</v>
      </c>
      <c r="J35">
        <v>34.1</v>
      </c>
      <c r="K35" s="6">
        <v>42483</v>
      </c>
      <c r="L35">
        <v>19.399999999999999</v>
      </c>
      <c r="M35">
        <v>19</v>
      </c>
      <c r="N35">
        <v>1.62</v>
      </c>
      <c r="O35" t="b">
        <v>1</v>
      </c>
      <c r="P35" t="s">
        <v>847</v>
      </c>
      <c r="Q35" t="s">
        <v>848</v>
      </c>
      <c r="R35" t="s">
        <v>849</v>
      </c>
      <c r="S35">
        <v>126</v>
      </c>
      <c r="T35">
        <v>25</v>
      </c>
      <c r="V35">
        <v>19.399999999999999</v>
      </c>
      <c r="W35" t="s">
        <v>713</v>
      </c>
    </row>
    <row r="36" spans="1:23" x14ac:dyDescent="0.2">
      <c r="A36" t="s">
        <v>841</v>
      </c>
      <c r="B36">
        <v>3</v>
      </c>
      <c r="C36" t="s">
        <v>711</v>
      </c>
      <c r="D36" t="s">
        <v>850</v>
      </c>
      <c r="E36" t="s">
        <v>713</v>
      </c>
      <c r="F36">
        <v>26</v>
      </c>
      <c r="G36" t="s">
        <v>715</v>
      </c>
      <c r="H36" t="s">
        <v>716</v>
      </c>
      <c r="I36" s="6">
        <v>41948</v>
      </c>
      <c r="J36">
        <v>33.4</v>
      </c>
      <c r="K36" s="6">
        <v>42483</v>
      </c>
      <c r="L36">
        <v>17.600000000000001</v>
      </c>
      <c r="M36">
        <v>18</v>
      </c>
      <c r="N36">
        <v>1.47</v>
      </c>
      <c r="O36" t="b">
        <v>1</v>
      </c>
      <c r="P36" t="s">
        <v>851</v>
      </c>
      <c r="Q36" t="s">
        <v>852</v>
      </c>
      <c r="R36" t="s">
        <v>853</v>
      </c>
      <c r="S36">
        <v>119</v>
      </c>
      <c r="T36">
        <v>26</v>
      </c>
      <c r="V36">
        <v>17.600000000000001</v>
      </c>
      <c r="W36" t="s">
        <v>713</v>
      </c>
    </row>
    <row r="37" spans="1:23" x14ac:dyDescent="0.2">
      <c r="A37" t="s">
        <v>841</v>
      </c>
      <c r="B37">
        <v>4</v>
      </c>
      <c r="C37" t="s">
        <v>711</v>
      </c>
      <c r="D37" t="s">
        <v>854</v>
      </c>
      <c r="E37" t="s">
        <v>713</v>
      </c>
      <c r="F37">
        <v>27</v>
      </c>
      <c r="G37" t="s">
        <v>715</v>
      </c>
      <c r="H37" t="s">
        <v>605</v>
      </c>
      <c r="I37" s="6">
        <v>41893</v>
      </c>
      <c r="J37">
        <v>25.7</v>
      </c>
      <c r="K37" s="6">
        <v>42483</v>
      </c>
      <c r="L37">
        <v>19.399999999999999</v>
      </c>
      <c r="M37">
        <v>19</v>
      </c>
      <c r="N37">
        <v>1.62</v>
      </c>
      <c r="O37" t="b">
        <v>1</v>
      </c>
      <c r="P37" t="s">
        <v>855</v>
      </c>
      <c r="Q37" t="s">
        <v>856</v>
      </c>
      <c r="R37" t="s">
        <v>857</v>
      </c>
      <c r="S37">
        <v>110</v>
      </c>
      <c r="T37">
        <v>24</v>
      </c>
      <c r="V37">
        <v>19.399999999999999</v>
      </c>
      <c r="W37" t="s">
        <v>713</v>
      </c>
    </row>
    <row r="38" spans="1:23" x14ac:dyDescent="0.2">
      <c r="A38" t="s">
        <v>841</v>
      </c>
      <c r="B38">
        <v>5</v>
      </c>
      <c r="C38" t="s">
        <v>711</v>
      </c>
      <c r="D38" t="s">
        <v>858</v>
      </c>
      <c r="E38" t="s">
        <v>713</v>
      </c>
      <c r="F38">
        <v>28</v>
      </c>
      <c r="G38" t="s">
        <v>715</v>
      </c>
      <c r="H38" t="s">
        <v>716</v>
      </c>
      <c r="I38" s="6">
        <v>41893</v>
      </c>
      <c r="J38">
        <v>32.200000000000003</v>
      </c>
      <c r="K38" s="6">
        <v>42483</v>
      </c>
      <c r="L38">
        <v>19.399999999999999</v>
      </c>
      <c r="M38">
        <v>19</v>
      </c>
      <c r="N38">
        <v>1.62</v>
      </c>
      <c r="O38" t="b">
        <v>1</v>
      </c>
      <c r="P38" t="s">
        <v>859</v>
      </c>
      <c r="Q38" t="s">
        <v>860</v>
      </c>
      <c r="R38" t="s">
        <v>861</v>
      </c>
      <c r="S38">
        <v>110</v>
      </c>
      <c r="T38">
        <v>26</v>
      </c>
      <c r="V38">
        <v>19.399999999999999</v>
      </c>
      <c r="W38" t="s">
        <v>713</v>
      </c>
    </row>
    <row r="39" spans="1:23" x14ac:dyDescent="0.2">
      <c r="A39" t="s">
        <v>841</v>
      </c>
      <c r="B39">
        <v>6</v>
      </c>
      <c r="C39" t="s">
        <v>711</v>
      </c>
      <c r="D39" t="s">
        <v>862</v>
      </c>
      <c r="E39" t="s">
        <v>713</v>
      </c>
      <c r="F39">
        <v>30</v>
      </c>
      <c r="G39" t="s">
        <v>715</v>
      </c>
      <c r="H39" t="s">
        <v>716</v>
      </c>
      <c r="I39" s="6">
        <v>41893</v>
      </c>
      <c r="J39">
        <v>31.9</v>
      </c>
      <c r="K39" s="6">
        <v>42483</v>
      </c>
      <c r="L39">
        <v>19.399999999999999</v>
      </c>
      <c r="M39">
        <v>19</v>
      </c>
      <c r="N39">
        <v>1.62</v>
      </c>
      <c r="O39" t="b">
        <v>1</v>
      </c>
      <c r="P39" t="s">
        <v>863</v>
      </c>
      <c r="Q39" t="s">
        <v>864</v>
      </c>
      <c r="R39" t="s">
        <v>865</v>
      </c>
      <c r="S39">
        <v>109</v>
      </c>
      <c r="T39">
        <v>27</v>
      </c>
      <c r="V39">
        <v>19.399999999999999</v>
      </c>
      <c r="W39" t="s">
        <v>713</v>
      </c>
    </row>
    <row r="40" spans="1:23" x14ac:dyDescent="0.2">
      <c r="A40" t="s">
        <v>841</v>
      </c>
      <c r="B40">
        <v>7</v>
      </c>
      <c r="C40" t="s">
        <v>711</v>
      </c>
      <c r="D40" t="s">
        <v>866</v>
      </c>
      <c r="E40" t="s">
        <v>713</v>
      </c>
      <c r="F40">
        <v>8</v>
      </c>
      <c r="G40" t="s">
        <v>592</v>
      </c>
      <c r="H40" t="s">
        <v>716</v>
      </c>
      <c r="I40" s="6">
        <v>41913</v>
      </c>
      <c r="J40">
        <v>33.200000000000003</v>
      </c>
      <c r="K40" s="6">
        <v>42483</v>
      </c>
      <c r="L40">
        <v>18.73</v>
      </c>
      <c r="M40">
        <v>19</v>
      </c>
      <c r="N40">
        <v>1.56</v>
      </c>
      <c r="O40" t="b">
        <v>1</v>
      </c>
      <c r="P40" t="s">
        <v>867</v>
      </c>
      <c r="Q40" t="s">
        <v>868</v>
      </c>
      <c r="R40" t="s">
        <v>869</v>
      </c>
      <c r="S40">
        <v>104</v>
      </c>
      <c r="T40">
        <v>25</v>
      </c>
      <c r="V40">
        <v>18.73</v>
      </c>
      <c r="W40" t="s">
        <v>713</v>
      </c>
    </row>
    <row r="41" spans="1:23" x14ac:dyDescent="0.2">
      <c r="A41" t="s">
        <v>841</v>
      </c>
      <c r="B41">
        <v>8</v>
      </c>
      <c r="C41" t="s">
        <v>711</v>
      </c>
      <c r="D41" t="s">
        <v>870</v>
      </c>
      <c r="E41" t="s">
        <v>713</v>
      </c>
      <c r="F41">
        <v>9</v>
      </c>
      <c r="G41" t="s">
        <v>592</v>
      </c>
      <c r="H41" t="s">
        <v>716</v>
      </c>
      <c r="I41" s="6">
        <v>41913</v>
      </c>
      <c r="J41">
        <v>34.799999999999997</v>
      </c>
      <c r="K41" s="6">
        <v>42483</v>
      </c>
      <c r="L41">
        <v>18.73</v>
      </c>
      <c r="M41">
        <v>19</v>
      </c>
      <c r="N41">
        <v>1.56</v>
      </c>
      <c r="O41" t="b">
        <v>1</v>
      </c>
      <c r="P41" t="s">
        <v>871</v>
      </c>
      <c r="Q41" t="s">
        <v>872</v>
      </c>
      <c r="R41" t="s">
        <v>873</v>
      </c>
      <c r="S41">
        <v>116</v>
      </c>
      <c r="T41">
        <v>25</v>
      </c>
      <c r="V41">
        <v>18.73</v>
      </c>
      <c r="W41" t="s">
        <v>713</v>
      </c>
    </row>
    <row r="42" spans="1:23" x14ac:dyDescent="0.2">
      <c r="A42" t="s">
        <v>841</v>
      </c>
      <c r="B42">
        <v>9</v>
      </c>
      <c r="C42" t="s">
        <v>711</v>
      </c>
      <c r="D42" t="s">
        <v>874</v>
      </c>
      <c r="E42" t="s">
        <v>713</v>
      </c>
      <c r="F42">
        <v>10</v>
      </c>
      <c r="G42" t="s">
        <v>592</v>
      </c>
      <c r="H42" t="s">
        <v>716</v>
      </c>
      <c r="I42" s="6">
        <v>41913</v>
      </c>
      <c r="J42">
        <v>36.5</v>
      </c>
      <c r="K42" s="6">
        <v>42483</v>
      </c>
      <c r="L42">
        <v>18.73</v>
      </c>
      <c r="M42">
        <v>19</v>
      </c>
      <c r="N42">
        <v>1.56</v>
      </c>
      <c r="O42" t="b">
        <v>1</v>
      </c>
      <c r="P42" t="s">
        <v>875</v>
      </c>
      <c r="Q42" t="s">
        <v>876</v>
      </c>
      <c r="R42" t="s">
        <v>877</v>
      </c>
      <c r="S42">
        <v>111</v>
      </c>
      <c r="T42">
        <v>25</v>
      </c>
      <c r="V42">
        <v>18.73</v>
      </c>
      <c r="W42" t="s">
        <v>713</v>
      </c>
    </row>
    <row r="43" spans="1:23" x14ac:dyDescent="0.2">
      <c r="A43" t="s">
        <v>878</v>
      </c>
      <c r="B43">
        <v>1</v>
      </c>
      <c r="C43" t="s">
        <v>711</v>
      </c>
      <c r="D43" t="s">
        <v>879</v>
      </c>
      <c r="E43" t="s">
        <v>713</v>
      </c>
      <c r="F43">
        <v>1</v>
      </c>
      <c r="G43" t="s">
        <v>592</v>
      </c>
      <c r="H43" t="s">
        <v>716</v>
      </c>
      <c r="I43" s="6">
        <v>41934</v>
      </c>
      <c r="J43">
        <v>31</v>
      </c>
      <c r="K43" s="6">
        <v>42497</v>
      </c>
      <c r="L43">
        <v>18.5</v>
      </c>
      <c r="M43">
        <v>19</v>
      </c>
      <c r="N43">
        <v>1.54</v>
      </c>
      <c r="O43" t="b">
        <v>1</v>
      </c>
      <c r="P43" t="s">
        <v>880</v>
      </c>
      <c r="Q43" t="s">
        <v>881</v>
      </c>
      <c r="R43" t="s">
        <v>882</v>
      </c>
      <c r="S43">
        <v>112</v>
      </c>
      <c r="T43">
        <v>28</v>
      </c>
      <c r="V43">
        <v>18.5</v>
      </c>
      <c r="W43" t="s">
        <v>713</v>
      </c>
    </row>
    <row r="44" spans="1:23" x14ac:dyDescent="0.2">
      <c r="A44" t="s">
        <v>878</v>
      </c>
      <c r="B44">
        <v>2</v>
      </c>
      <c r="C44" t="s">
        <v>711</v>
      </c>
      <c r="D44" t="s">
        <v>883</v>
      </c>
      <c r="E44" t="s">
        <v>713</v>
      </c>
      <c r="F44">
        <v>2</v>
      </c>
      <c r="G44" t="s">
        <v>592</v>
      </c>
      <c r="H44" t="s">
        <v>716</v>
      </c>
      <c r="I44" s="6">
        <v>41934</v>
      </c>
      <c r="J44">
        <v>30.8</v>
      </c>
      <c r="K44" s="6">
        <v>42497</v>
      </c>
      <c r="L44">
        <v>18.5</v>
      </c>
      <c r="M44">
        <v>19</v>
      </c>
      <c r="N44">
        <v>1.54</v>
      </c>
      <c r="O44" t="b">
        <v>1</v>
      </c>
      <c r="P44" t="s">
        <v>884</v>
      </c>
      <c r="Q44" t="s">
        <v>885</v>
      </c>
      <c r="R44" t="s">
        <v>886</v>
      </c>
      <c r="S44">
        <v>111</v>
      </c>
      <c r="T44">
        <v>28</v>
      </c>
      <c r="V44">
        <v>18.5</v>
      </c>
      <c r="W44" t="s">
        <v>713</v>
      </c>
    </row>
    <row r="45" spans="1:23" x14ac:dyDescent="0.2">
      <c r="A45" t="s">
        <v>878</v>
      </c>
      <c r="B45">
        <v>3</v>
      </c>
      <c r="C45" t="s">
        <v>711</v>
      </c>
      <c r="D45" t="s">
        <v>887</v>
      </c>
      <c r="E45" t="s">
        <v>713</v>
      </c>
      <c r="F45">
        <v>3</v>
      </c>
      <c r="G45" t="s">
        <v>592</v>
      </c>
      <c r="H45" t="s">
        <v>716</v>
      </c>
      <c r="I45" s="6">
        <v>41934</v>
      </c>
      <c r="J45">
        <v>31.5</v>
      </c>
      <c r="K45" s="6">
        <v>42497</v>
      </c>
      <c r="L45">
        <v>18.5</v>
      </c>
      <c r="M45">
        <v>19</v>
      </c>
      <c r="N45">
        <v>1.54</v>
      </c>
      <c r="O45" t="b">
        <v>1</v>
      </c>
      <c r="P45" t="s">
        <v>888</v>
      </c>
      <c r="Q45" t="s">
        <v>889</v>
      </c>
      <c r="R45" t="s">
        <v>890</v>
      </c>
      <c r="S45">
        <v>112</v>
      </c>
      <c r="T45">
        <v>27</v>
      </c>
      <c r="V45">
        <v>18.5</v>
      </c>
      <c r="W45" t="s">
        <v>713</v>
      </c>
    </row>
    <row r="46" spans="1:23" x14ac:dyDescent="0.2">
      <c r="A46" t="s">
        <v>878</v>
      </c>
      <c r="B46">
        <v>4</v>
      </c>
      <c r="C46" t="s">
        <v>711</v>
      </c>
      <c r="D46" t="s">
        <v>891</v>
      </c>
      <c r="E46" t="s">
        <v>713</v>
      </c>
      <c r="F46">
        <v>4</v>
      </c>
      <c r="G46" t="s">
        <v>592</v>
      </c>
      <c r="H46" t="s">
        <v>605</v>
      </c>
      <c r="I46" s="6">
        <v>41934</v>
      </c>
      <c r="J46">
        <v>27.6</v>
      </c>
      <c r="K46" s="6">
        <v>42497</v>
      </c>
      <c r="L46">
        <v>18.5</v>
      </c>
      <c r="M46">
        <v>19</v>
      </c>
      <c r="N46">
        <v>1.54</v>
      </c>
      <c r="O46" t="b">
        <v>1</v>
      </c>
      <c r="P46" t="s">
        <v>892</v>
      </c>
      <c r="Q46" t="s">
        <v>893</v>
      </c>
      <c r="R46" t="s">
        <v>894</v>
      </c>
      <c r="S46">
        <v>112</v>
      </c>
      <c r="T46">
        <v>26</v>
      </c>
      <c r="V46">
        <v>18.5</v>
      </c>
      <c r="W46" t="s">
        <v>713</v>
      </c>
    </row>
    <row r="47" spans="1:23" x14ac:dyDescent="0.2">
      <c r="A47" t="s">
        <v>878</v>
      </c>
      <c r="B47">
        <v>5</v>
      </c>
      <c r="C47" t="s">
        <v>711</v>
      </c>
      <c r="D47" t="s">
        <v>895</v>
      </c>
      <c r="E47" t="s">
        <v>713</v>
      </c>
      <c r="F47">
        <v>5</v>
      </c>
      <c r="G47" t="s">
        <v>592</v>
      </c>
      <c r="H47" t="s">
        <v>605</v>
      </c>
      <c r="I47" s="6">
        <v>41934</v>
      </c>
      <c r="J47">
        <v>27.3</v>
      </c>
      <c r="K47" s="6">
        <v>42497</v>
      </c>
      <c r="L47">
        <v>18.5</v>
      </c>
      <c r="M47">
        <v>19</v>
      </c>
      <c r="N47">
        <v>1.54</v>
      </c>
      <c r="O47" t="b">
        <v>1</v>
      </c>
      <c r="P47" t="s">
        <v>896</v>
      </c>
      <c r="Q47" t="s">
        <v>897</v>
      </c>
      <c r="R47" t="s">
        <v>898</v>
      </c>
      <c r="S47">
        <v>109</v>
      </c>
      <c r="T47">
        <v>26</v>
      </c>
      <c r="V47">
        <v>18.5</v>
      </c>
      <c r="W47" t="s">
        <v>713</v>
      </c>
    </row>
    <row r="48" spans="1:23" x14ac:dyDescent="0.2">
      <c r="A48" t="s">
        <v>878</v>
      </c>
      <c r="B48">
        <v>6</v>
      </c>
      <c r="C48" t="s">
        <v>711</v>
      </c>
      <c r="D48" t="s">
        <v>899</v>
      </c>
      <c r="E48" t="s">
        <v>713</v>
      </c>
      <c r="F48">
        <v>6</v>
      </c>
      <c r="G48" t="s">
        <v>592</v>
      </c>
      <c r="H48" t="s">
        <v>605</v>
      </c>
      <c r="I48" s="6">
        <v>41934</v>
      </c>
      <c r="J48">
        <v>27.5</v>
      </c>
      <c r="K48" s="6">
        <v>42497</v>
      </c>
      <c r="L48">
        <v>18.5</v>
      </c>
      <c r="M48">
        <v>19</v>
      </c>
      <c r="N48">
        <v>1.54</v>
      </c>
      <c r="O48" t="b">
        <v>1</v>
      </c>
      <c r="P48" t="s">
        <v>900</v>
      </c>
      <c r="Q48" t="s">
        <v>901</v>
      </c>
      <c r="R48" t="s">
        <v>902</v>
      </c>
      <c r="S48">
        <v>107</v>
      </c>
      <c r="T48">
        <v>27</v>
      </c>
      <c r="U48">
        <v>18.5</v>
      </c>
      <c r="V48">
        <v>18.5</v>
      </c>
      <c r="W48" t="s">
        <v>713</v>
      </c>
    </row>
    <row r="49" spans="1:23" x14ac:dyDescent="0.2">
      <c r="A49" t="s">
        <v>878</v>
      </c>
      <c r="B49">
        <v>7</v>
      </c>
      <c r="C49" t="s">
        <v>711</v>
      </c>
      <c r="D49" t="s">
        <v>903</v>
      </c>
      <c r="E49" t="s">
        <v>713</v>
      </c>
      <c r="F49">
        <v>7</v>
      </c>
      <c r="G49" t="s">
        <v>592</v>
      </c>
      <c r="H49" t="s">
        <v>605</v>
      </c>
      <c r="I49" s="6">
        <v>41934</v>
      </c>
      <c r="J49">
        <v>28</v>
      </c>
      <c r="K49" s="6">
        <v>42497</v>
      </c>
      <c r="L49">
        <v>18.5</v>
      </c>
      <c r="M49">
        <v>19</v>
      </c>
      <c r="N49">
        <v>1.54</v>
      </c>
      <c r="O49" t="b">
        <v>1</v>
      </c>
      <c r="P49" t="s">
        <v>904</v>
      </c>
      <c r="Q49" t="s">
        <v>905</v>
      </c>
      <c r="R49" t="s">
        <v>906</v>
      </c>
      <c r="S49">
        <v>105</v>
      </c>
      <c r="T49">
        <v>27</v>
      </c>
      <c r="U49">
        <v>18.5</v>
      </c>
      <c r="V49">
        <v>18.5</v>
      </c>
      <c r="W49" t="s">
        <v>713</v>
      </c>
    </row>
    <row r="50" spans="1:23" x14ac:dyDescent="0.2">
      <c r="A50" t="s">
        <v>907</v>
      </c>
      <c r="B50">
        <v>1</v>
      </c>
      <c r="C50" t="s">
        <v>711</v>
      </c>
      <c r="D50" t="s">
        <v>908</v>
      </c>
      <c r="E50" t="s">
        <v>713</v>
      </c>
      <c r="F50">
        <v>11</v>
      </c>
      <c r="G50" t="s">
        <v>592</v>
      </c>
      <c r="H50" t="s">
        <v>605</v>
      </c>
      <c r="I50" s="6">
        <v>41966</v>
      </c>
      <c r="J50">
        <v>25.8</v>
      </c>
      <c r="K50" s="6">
        <v>42497</v>
      </c>
      <c r="L50">
        <v>17.47</v>
      </c>
      <c r="M50">
        <v>17</v>
      </c>
      <c r="N50">
        <v>1.46</v>
      </c>
      <c r="O50" t="b">
        <v>1</v>
      </c>
      <c r="P50" t="s">
        <v>909</v>
      </c>
      <c r="Q50" t="s">
        <v>910</v>
      </c>
      <c r="R50" t="s">
        <v>911</v>
      </c>
      <c r="S50">
        <v>97</v>
      </c>
      <c r="T50">
        <v>24</v>
      </c>
      <c r="U50">
        <v>17.47</v>
      </c>
      <c r="V50">
        <v>17.47</v>
      </c>
      <c r="W50" t="s">
        <v>713</v>
      </c>
    </row>
    <row r="51" spans="1:23" x14ac:dyDescent="0.2">
      <c r="A51" t="s">
        <v>907</v>
      </c>
      <c r="B51">
        <v>2</v>
      </c>
      <c r="C51" t="s">
        <v>711</v>
      </c>
      <c r="D51" t="s">
        <v>912</v>
      </c>
      <c r="E51" t="s">
        <v>713</v>
      </c>
      <c r="F51">
        <v>12</v>
      </c>
      <c r="G51" t="s">
        <v>592</v>
      </c>
      <c r="H51" t="s">
        <v>605</v>
      </c>
      <c r="I51" s="6">
        <v>41966</v>
      </c>
      <c r="J51">
        <v>25.6</v>
      </c>
      <c r="K51" s="6">
        <v>42518</v>
      </c>
      <c r="L51">
        <v>18.170000000000002</v>
      </c>
      <c r="M51">
        <v>18</v>
      </c>
      <c r="N51">
        <v>1.51</v>
      </c>
      <c r="O51" t="b">
        <v>1</v>
      </c>
      <c r="P51" t="s">
        <v>913</v>
      </c>
      <c r="Q51" t="s">
        <v>914</v>
      </c>
      <c r="R51" t="s">
        <v>915</v>
      </c>
      <c r="S51">
        <v>88</v>
      </c>
      <c r="T51">
        <v>25</v>
      </c>
      <c r="U51">
        <v>18.170000000000002</v>
      </c>
      <c r="V51">
        <v>18.170000000000002</v>
      </c>
      <c r="W51" t="s">
        <v>713</v>
      </c>
    </row>
    <row r="52" spans="1:23" x14ac:dyDescent="0.2">
      <c r="A52" t="s">
        <v>907</v>
      </c>
      <c r="B52">
        <v>3</v>
      </c>
      <c r="C52" t="s">
        <v>711</v>
      </c>
      <c r="D52" t="s">
        <v>916</v>
      </c>
      <c r="E52" t="s">
        <v>713</v>
      </c>
      <c r="F52">
        <v>13</v>
      </c>
      <c r="G52" t="s">
        <v>592</v>
      </c>
      <c r="H52" t="s">
        <v>605</v>
      </c>
      <c r="I52" s="6">
        <v>41966</v>
      </c>
      <c r="J52">
        <v>26.9</v>
      </c>
      <c r="K52" s="6">
        <v>42518</v>
      </c>
      <c r="L52">
        <v>18.170000000000002</v>
      </c>
      <c r="M52">
        <v>18</v>
      </c>
      <c r="N52">
        <v>1.51</v>
      </c>
      <c r="O52" t="b">
        <v>1</v>
      </c>
      <c r="P52" t="s">
        <v>917</v>
      </c>
      <c r="Q52" t="s">
        <v>881</v>
      </c>
      <c r="R52" t="s">
        <v>882</v>
      </c>
      <c r="U52">
        <v>18.170000000000002</v>
      </c>
      <c r="V52">
        <v>18.170000000000002</v>
      </c>
      <c r="W52" t="s">
        <v>713</v>
      </c>
    </row>
    <row r="53" spans="1:23" x14ac:dyDescent="0.2">
      <c r="A53" t="s">
        <v>907</v>
      </c>
      <c r="B53">
        <v>4</v>
      </c>
      <c r="C53" t="s">
        <v>711</v>
      </c>
      <c r="D53" t="s">
        <v>918</v>
      </c>
      <c r="E53" t="s">
        <v>713</v>
      </c>
      <c r="F53">
        <v>14</v>
      </c>
      <c r="G53" t="s">
        <v>592</v>
      </c>
      <c r="H53" t="s">
        <v>605</v>
      </c>
      <c r="I53" s="6">
        <v>41966</v>
      </c>
      <c r="J53">
        <v>27</v>
      </c>
      <c r="K53" s="6">
        <v>42518</v>
      </c>
      <c r="L53">
        <v>18.170000000000002</v>
      </c>
      <c r="M53">
        <v>18</v>
      </c>
      <c r="N53">
        <v>1.51</v>
      </c>
      <c r="O53" t="b">
        <v>1</v>
      </c>
      <c r="P53" t="s">
        <v>919</v>
      </c>
      <c r="Q53" t="s">
        <v>920</v>
      </c>
      <c r="R53" t="s">
        <v>921</v>
      </c>
      <c r="S53">
        <v>88</v>
      </c>
      <c r="T53">
        <v>25</v>
      </c>
      <c r="U53">
        <v>18.170000000000002</v>
      </c>
      <c r="V53">
        <v>18.170000000000002</v>
      </c>
      <c r="W53" t="s">
        <v>713</v>
      </c>
    </row>
    <row r="54" spans="1:23" x14ac:dyDescent="0.2">
      <c r="A54" t="s">
        <v>907</v>
      </c>
      <c r="B54">
        <v>5</v>
      </c>
      <c r="C54" t="s">
        <v>711</v>
      </c>
      <c r="D54" t="s">
        <v>922</v>
      </c>
      <c r="E54" t="s">
        <v>713</v>
      </c>
      <c r="F54">
        <v>15</v>
      </c>
      <c r="G54" t="s">
        <v>592</v>
      </c>
      <c r="H54" t="s">
        <v>605</v>
      </c>
      <c r="I54" s="6">
        <v>41966</v>
      </c>
      <c r="J54">
        <v>25.9</v>
      </c>
      <c r="K54" s="6">
        <v>42518</v>
      </c>
      <c r="L54">
        <v>18.170000000000002</v>
      </c>
      <c r="M54">
        <v>18</v>
      </c>
      <c r="N54">
        <v>1.51</v>
      </c>
      <c r="O54" t="b">
        <v>1</v>
      </c>
      <c r="P54" t="s">
        <v>923</v>
      </c>
      <c r="Q54" t="s">
        <v>924</v>
      </c>
      <c r="R54" t="s">
        <v>925</v>
      </c>
      <c r="S54">
        <v>96</v>
      </c>
      <c r="T54">
        <v>25</v>
      </c>
      <c r="U54">
        <v>18.170000000000002</v>
      </c>
      <c r="V54">
        <v>18.170000000000002</v>
      </c>
      <c r="W54" t="s">
        <v>713</v>
      </c>
    </row>
    <row r="55" spans="1:23" x14ac:dyDescent="0.2">
      <c r="A55" t="s">
        <v>907</v>
      </c>
      <c r="B55">
        <v>6</v>
      </c>
      <c r="C55" t="s">
        <v>711</v>
      </c>
      <c r="D55" t="s">
        <v>926</v>
      </c>
      <c r="E55" t="s">
        <v>713</v>
      </c>
      <c r="F55">
        <v>17</v>
      </c>
      <c r="G55" t="s">
        <v>592</v>
      </c>
      <c r="H55" t="s">
        <v>605</v>
      </c>
      <c r="I55" s="6">
        <v>41966</v>
      </c>
      <c r="J55">
        <v>29.3</v>
      </c>
      <c r="K55" s="6">
        <v>42518</v>
      </c>
      <c r="L55">
        <v>18.170000000000002</v>
      </c>
      <c r="M55">
        <v>18</v>
      </c>
      <c r="N55">
        <v>1.51</v>
      </c>
      <c r="O55" t="b">
        <v>1</v>
      </c>
      <c r="P55" t="s">
        <v>927</v>
      </c>
      <c r="Q55" t="s">
        <v>928</v>
      </c>
      <c r="R55" t="s">
        <v>929</v>
      </c>
      <c r="S55">
        <v>93</v>
      </c>
      <c r="T55">
        <v>26</v>
      </c>
      <c r="U55">
        <v>18.170000000000002</v>
      </c>
      <c r="V55">
        <v>18.170000000000002</v>
      </c>
      <c r="W55" t="s">
        <v>713</v>
      </c>
    </row>
    <row r="56" spans="1:23" x14ac:dyDescent="0.2">
      <c r="A56" t="s">
        <v>907</v>
      </c>
      <c r="B56">
        <v>7</v>
      </c>
      <c r="C56" t="s">
        <v>711</v>
      </c>
      <c r="D56" t="s">
        <v>930</v>
      </c>
      <c r="E56" t="s">
        <v>713</v>
      </c>
      <c r="F56">
        <v>18</v>
      </c>
      <c r="G56" t="s">
        <v>592</v>
      </c>
      <c r="H56" t="s">
        <v>605</v>
      </c>
      <c r="I56" s="6">
        <v>41966</v>
      </c>
      <c r="J56">
        <v>26.6</v>
      </c>
      <c r="K56" s="6">
        <v>42518</v>
      </c>
      <c r="L56">
        <v>18.170000000000002</v>
      </c>
      <c r="M56">
        <v>18</v>
      </c>
      <c r="N56">
        <v>1.51</v>
      </c>
      <c r="O56" t="b">
        <v>1</v>
      </c>
      <c r="P56" t="s">
        <v>931</v>
      </c>
      <c r="Q56" t="s">
        <v>932</v>
      </c>
      <c r="R56" t="s">
        <v>933</v>
      </c>
      <c r="S56">
        <v>95</v>
      </c>
      <c r="T56">
        <v>24</v>
      </c>
      <c r="U56">
        <v>18.170000000000002</v>
      </c>
      <c r="V56">
        <v>18.170000000000002</v>
      </c>
      <c r="W56" t="s">
        <v>713</v>
      </c>
    </row>
    <row r="57" spans="1:23" x14ac:dyDescent="0.2">
      <c r="A57" t="s">
        <v>907</v>
      </c>
      <c r="B57">
        <v>8</v>
      </c>
      <c r="C57" t="s">
        <v>711</v>
      </c>
      <c r="D57" t="s">
        <v>934</v>
      </c>
      <c r="E57" t="s">
        <v>713</v>
      </c>
      <c r="F57">
        <v>19</v>
      </c>
      <c r="G57" t="s">
        <v>592</v>
      </c>
      <c r="H57" t="s">
        <v>605</v>
      </c>
      <c r="I57" s="6">
        <v>41966</v>
      </c>
      <c r="J57">
        <v>27.9</v>
      </c>
      <c r="K57" s="6">
        <v>42518</v>
      </c>
      <c r="L57">
        <v>18.170000000000002</v>
      </c>
      <c r="M57">
        <v>18</v>
      </c>
      <c r="N57">
        <v>1.51</v>
      </c>
      <c r="O57" t="b">
        <v>1</v>
      </c>
      <c r="P57" t="s">
        <v>935</v>
      </c>
      <c r="Q57" t="s">
        <v>936</v>
      </c>
      <c r="R57" t="s">
        <v>937</v>
      </c>
      <c r="S57">
        <v>100</v>
      </c>
      <c r="T57">
        <v>25</v>
      </c>
      <c r="U57">
        <v>18.170000000000002</v>
      </c>
      <c r="V57">
        <v>18.170000000000002</v>
      </c>
      <c r="W57" t="s">
        <v>713</v>
      </c>
    </row>
    <row r="58" spans="1:23" x14ac:dyDescent="0.2">
      <c r="A58" t="s">
        <v>907</v>
      </c>
      <c r="B58">
        <v>9</v>
      </c>
      <c r="C58" t="s">
        <v>711</v>
      </c>
      <c r="D58" t="s">
        <v>938</v>
      </c>
      <c r="E58" t="s">
        <v>713</v>
      </c>
      <c r="F58">
        <v>20</v>
      </c>
      <c r="G58" t="s">
        <v>592</v>
      </c>
      <c r="H58" t="s">
        <v>605</v>
      </c>
      <c r="I58" s="6">
        <v>41966</v>
      </c>
      <c r="J58">
        <v>25.7</v>
      </c>
      <c r="K58" s="6">
        <v>42518</v>
      </c>
      <c r="L58">
        <v>18.170000000000002</v>
      </c>
      <c r="M58">
        <v>18</v>
      </c>
      <c r="N58">
        <v>1.51</v>
      </c>
      <c r="O58" t="b">
        <v>1</v>
      </c>
      <c r="P58" t="s">
        <v>939</v>
      </c>
      <c r="Q58" t="s">
        <v>940</v>
      </c>
      <c r="R58" t="s">
        <v>941</v>
      </c>
      <c r="S58">
        <v>94</v>
      </c>
      <c r="T58">
        <v>25</v>
      </c>
      <c r="U58">
        <v>18.170000000000002</v>
      </c>
      <c r="V58">
        <v>18.170000000000002</v>
      </c>
      <c r="W58" t="s">
        <v>713</v>
      </c>
    </row>
    <row r="59" spans="1:23" x14ac:dyDescent="0.2">
      <c r="A59" t="s">
        <v>907</v>
      </c>
      <c r="B59">
        <v>10</v>
      </c>
      <c r="C59" t="s">
        <v>711</v>
      </c>
      <c r="D59" t="s">
        <v>942</v>
      </c>
      <c r="E59" t="s">
        <v>713</v>
      </c>
      <c r="F59">
        <v>21</v>
      </c>
      <c r="G59" t="s">
        <v>592</v>
      </c>
      <c r="H59" t="s">
        <v>716</v>
      </c>
      <c r="I59" s="6">
        <v>41966</v>
      </c>
      <c r="J59">
        <v>28.6</v>
      </c>
      <c r="K59" s="6">
        <v>42518</v>
      </c>
      <c r="L59">
        <v>18.170000000000002</v>
      </c>
      <c r="M59">
        <v>18</v>
      </c>
      <c r="N59">
        <v>1.51</v>
      </c>
      <c r="O59" t="b">
        <v>1</v>
      </c>
      <c r="P59" t="s">
        <v>943</v>
      </c>
      <c r="Q59" t="s">
        <v>944</v>
      </c>
      <c r="R59" t="s">
        <v>945</v>
      </c>
      <c r="S59">
        <v>104</v>
      </c>
      <c r="T59">
        <v>27</v>
      </c>
      <c r="U59">
        <v>18.170000000000002</v>
      </c>
      <c r="V59">
        <v>18.170000000000002</v>
      </c>
      <c r="W59" t="s">
        <v>713</v>
      </c>
    </row>
    <row r="60" spans="1:23" x14ac:dyDescent="0.2">
      <c r="A60" t="s">
        <v>907</v>
      </c>
      <c r="B60">
        <v>11</v>
      </c>
      <c r="C60" t="s">
        <v>711</v>
      </c>
      <c r="D60" t="s">
        <v>946</v>
      </c>
      <c r="E60" t="s">
        <v>713</v>
      </c>
      <c r="F60">
        <v>22</v>
      </c>
      <c r="G60" t="s">
        <v>592</v>
      </c>
      <c r="H60" t="s">
        <v>716</v>
      </c>
      <c r="I60" s="6">
        <v>41966</v>
      </c>
      <c r="J60">
        <v>30.9</v>
      </c>
      <c r="K60" s="6">
        <v>42518</v>
      </c>
      <c r="L60">
        <v>18.170000000000002</v>
      </c>
      <c r="M60">
        <v>18</v>
      </c>
      <c r="N60">
        <v>1.51</v>
      </c>
      <c r="O60" t="b">
        <v>1</v>
      </c>
      <c r="P60" t="s">
        <v>947</v>
      </c>
      <c r="Q60" t="s">
        <v>948</v>
      </c>
      <c r="R60" t="s">
        <v>949</v>
      </c>
      <c r="S60">
        <v>117</v>
      </c>
      <c r="T60">
        <v>27</v>
      </c>
      <c r="U60">
        <v>18.170000000000002</v>
      </c>
      <c r="V60">
        <v>18.170000000000002</v>
      </c>
      <c r="W60" t="s">
        <v>713</v>
      </c>
    </row>
    <row r="61" spans="1:23" x14ac:dyDescent="0.2">
      <c r="A61" t="s">
        <v>907</v>
      </c>
      <c r="B61">
        <v>12</v>
      </c>
      <c r="C61" t="s">
        <v>711</v>
      </c>
      <c r="D61" t="s">
        <v>950</v>
      </c>
      <c r="E61" t="s">
        <v>713</v>
      </c>
      <c r="F61">
        <v>23</v>
      </c>
      <c r="G61" t="s">
        <v>592</v>
      </c>
      <c r="H61" t="s">
        <v>716</v>
      </c>
      <c r="I61" s="6">
        <v>41966</v>
      </c>
      <c r="J61">
        <v>26.6</v>
      </c>
      <c r="K61" s="6">
        <v>42518</v>
      </c>
      <c r="L61">
        <v>18.170000000000002</v>
      </c>
      <c r="M61">
        <v>18</v>
      </c>
      <c r="N61">
        <v>1.51</v>
      </c>
      <c r="O61" t="b">
        <v>1</v>
      </c>
      <c r="P61" t="s">
        <v>951</v>
      </c>
      <c r="Q61" t="s">
        <v>952</v>
      </c>
      <c r="R61" t="s">
        <v>953</v>
      </c>
      <c r="S61">
        <v>95</v>
      </c>
      <c r="T61">
        <v>27</v>
      </c>
      <c r="U61">
        <v>18.170000000000002</v>
      </c>
      <c r="V61">
        <v>18.170000000000002</v>
      </c>
      <c r="W61" t="s">
        <v>713</v>
      </c>
    </row>
    <row r="62" spans="1:23" x14ac:dyDescent="0.2">
      <c r="A62" t="s">
        <v>954</v>
      </c>
      <c r="B62">
        <v>1</v>
      </c>
      <c r="C62" t="s">
        <v>711</v>
      </c>
      <c r="D62" t="s">
        <v>955</v>
      </c>
      <c r="E62" t="s">
        <v>713</v>
      </c>
      <c r="F62" t="s">
        <v>956</v>
      </c>
      <c r="G62" t="s">
        <v>957</v>
      </c>
      <c r="H62" t="s">
        <v>716</v>
      </c>
      <c r="I62" s="6">
        <v>42349</v>
      </c>
      <c r="J62">
        <v>32</v>
      </c>
      <c r="K62" s="6">
        <v>42657</v>
      </c>
      <c r="L62">
        <v>10.1</v>
      </c>
      <c r="M62">
        <v>10</v>
      </c>
      <c r="N62">
        <v>0.84</v>
      </c>
      <c r="O62" t="b">
        <v>0</v>
      </c>
      <c r="P62" t="s">
        <v>958</v>
      </c>
      <c r="Q62" t="s">
        <v>959</v>
      </c>
      <c r="R62" t="s">
        <v>960</v>
      </c>
      <c r="S62">
        <v>99</v>
      </c>
      <c r="T62">
        <v>24</v>
      </c>
      <c r="U62">
        <v>10.1</v>
      </c>
      <c r="V62">
        <v>10.1</v>
      </c>
      <c r="W62" t="s">
        <v>713</v>
      </c>
    </row>
    <row r="63" spans="1:23" x14ac:dyDescent="0.2">
      <c r="A63" t="s">
        <v>961</v>
      </c>
      <c r="B63">
        <v>1</v>
      </c>
      <c r="C63" t="s">
        <v>711</v>
      </c>
      <c r="D63" t="s">
        <v>316</v>
      </c>
      <c r="E63" t="s">
        <v>713</v>
      </c>
      <c r="F63" t="s">
        <v>962</v>
      </c>
      <c r="G63" t="s">
        <v>599</v>
      </c>
      <c r="H63" t="s">
        <v>716</v>
      </c>
      <c r="I63" s="6">
        <v>42289</v>
      </c>
      <c r="J63">
        <v>33.5</v>
      </c>
      <c r="K63" s="6">
        <v>42916</v>
      </c>
      <c r="L63">
        <v>20.6</v>
      </c>
      <c r="M63">
        <v>21</v>
      </c>
      <c r="N63">
        <v>1.72</v>
      </c>
      <c r="O63" t="b">
        <v>1</v>
      </c>
      <c r="P63" t="s">
        <v>963</v>
      </c>
      <c r="V63">
        <v>20.6</v>
      </c>
      <c r="W63" t="s">
        <v>713</v>
      </c>
    </row>
    <row r="64" spans="1:23" x14ac:dyDescent="0.2">
      <c r="A64" t="s">
        <v>961</v>
      </c>
      <c r="B64">
        <v>2</v>
      </c>
      <c r="C64" t="s">
        <v>711</v>
      </c>
      <c r="D64" t="s">
        <v>318</v>
      </c>
      <c r="E64" t="s">
        <v>713</v>
      </c>
      <c r="F64" t="s">
        <v>964</v>
      </c>
      <c r="G64" t="s">
        <v>599</v>
      </c>
      <c r="H64" t="s">
        <v>716</v>
      </c>
      <c r="I64" s="6">
        <v>42289</v>
      </c>
      <c r="J64">
        <v>39</v>
      </c>
      <c r="K64" s="6">
        <v>42916</v>
      </c>
      <c r="L64">
        <v>20.6</v>
      </c>
      <c r="M64">
        <v>21</v>
      </c>
      <c r="N64">
        <v>1.72</v>
      </c>
      <c r="O64" t="b">
        <v>1</v>
      </c>
      <c r="P64" t="s">
        <v>965</v>
      </c>
      <c r="V64">
        <v>20.6</v>
      </c>
      <c r="W64" t="s">
        <v>713</v>
      </c>
    </row>
    <row r="65" spans="1:23" x14ac:dyDescent="0.2">
      <c r="A65" t="s">
        <v>961</v>
      </c>
      <c r="B65">
        <v>3</v>
      </c>
      <c r="C65" t="s">
        <v>711</v>
      </c>
      <c r="D65" t="s">
        <v>320</v>
      </c>
      <c r="E65" t="s">
        <v>713</v>
      </c>
      <c r="F65" t="s">
        <v>321</v>
      </c>
      <c r="G65" t="s">
        <v>599</v>
      </c>
      <c r="H65" t="s">
        <v>716</v>
      </c>
      <c r="I65" s="6">
        <v>42289</v>
      </c>
      <c r="J65">
        <v>40.299999999999997</v>
      </c>
      <c r="K65" s="6">
        <v>42916</v>
      </c>
      <c r="L65">
        <v>20.6</v>
      </c>
      <c r="M65">
        <v>21</v>
      </c>
      <c r="N65">
        <v>1.72</v>
      </c>
      <c r="O65" t="b">
        <v>1</v>
      </c>
      <c r="P65" t="s">
        <v>966</v>
      </c>
      <c r="V65">
        <v>20.6</v>
      </c>
      <c r="W65" t="s">
        <v>713</v>
      </c>
    </row>
    <row r="66" spans="1:23" x14ac:dyDescent="0.2">
      <c r="A66" t="s">
        <v>961</v>
      </c>
      <c r="B66">
        <v>4</v>
      </c>
      <c r="C66" t="s">
        <v>711</v>
      </c>
      <c r="D66" t="s">
        <v>322</v>
      </c>
      <c r="E66" t="s">
        <v>713</v>
      </c>
      <c r="F66" t="s">
        <v>323</v>
      </c>
      <c r="G66" t="s">
        <v>599</v>
      </c>
      <c r="H66" t="s">
        <v>716</v>
      </c>
      <c r="I66" s="6">
        <v>42309</v>
      </c>
      <c r="J66">
        <v>31.3</v>
      </c>
      <c r="K66" s="6">
        <v>42916</v>
      </c>
      <c r="L66">
        <v>19.97</v>
      </c>
      <c r="M66">
        <v>20</v>
      </c>
      <c r="N66">
        <v>1.66</v>
      </c>
      <c r="O66" t="b">
        <v>1</v>
      </c>
      <c r="P66" t="s">
        <v>967</v>
      </c>
      <c r="V66">
        <v>19.97</v>
      </c>
      <c r="W66" t="s">
        <v>713</v>
      </c>
    </row>
    <row r="67" spans="1:23" x14ac:dyDescent="0.2">
      <c r="A67" t="s">
        <v>961</v>
      </c>
      <c r="B67">
        <v>5</v>
      </c>
      <c r="C67" t="s">
        <v>711</v>
      </c>
      <c r="D67" t="s">
        <v>324</v>
      </c>
      <c r="E67" t="s">
        <v>713</v>
      </c>
      <c r="F67" t="s">
        <v>325</v>
      </c>
      <c r="G67" t="s">
        <v>599</v>
      </c>
      <c r="H67" t="s">
        <v>716</v>
      </c>
      <c r="I67" s="6">
        <v>42309</v>
      </c>
      <c r="J67">
        <v>33.299999999999997</v>
      </c>
      <c r="K67" s="6">
        <v>42916</v>
      </c>
      <c r="L67">
        <v>19.97</v>
      </c>
      <c r="M67">
        <v>20</v>
      </c>
      <c r="N67">
        <v>1.66</v>
      </c>
      <c r="O67" t="b">
        <v>1</v>
      </c>
      <c r="P67" t="s">
        <v>968</v>
      </c>
      <c r="V67">
        <v>19.97</v>
      </c>
      <c r="W67" t="s">
        <v>713</v>
      </c>
    </row>
    <row r="68" spans="1:23" x14ac:dyDescent="0.2">
      <c r="A68" t="s">
        <v>961</v>
      </c>
      <c r="B68">
        <v>6</v>
      </c>
      <c r="C68" t="s">
        <v>711</v>
      </c>
      <c r="D68" t="s">
        <v>326</v>
      </c>
      <c r="E68" t="s">
        <v>713</v>
      </c>
      <c r="F68" t="s">
        <v>327</v>
      </c>
      <c r="G68" t="s">
        <v>599</v>
      </c>
      <c r="H68" t="s">
        <v>716</v>
      </c>
      <c r="I68" s="6">
        <v>42309</v>
      </c>
      <c r="J68">
        <v>32.9</v>
      </c>
      <c r="K68" s="6">
        <v>42916</v>
      </c>
      <c r="L68">
        <v>19.97</v>
      </c>
      <c r="M68">
        <v>20</v>
      </c>
      <c r="N68">
        <v>1.66</v>
      </c>
      <c r="O68" t="b">
        <v>1</v>
      </c>
      <c r="P68" t="s">
        <v>969</v>
      </c>
      <c r="V68">
        <v>19.97</v>
      </c>
      <c r="W68" t="s">
        <v>713</v>
      </c>
    </row>
    <row r="69" spans="1:23" x14ac:dyDescent="0.2">
      <c r="A69" t="s">
        <v>961</v>
      </c>
      <c r="B69">
        <v>7</v>
      </c>
      <c r="C69" t="s">
        <v>711</v>
      </c>
      <c r="D69" t="s">
        <v>328</v>
      </c>
      <c r="E69" t="s">
        <v>713</v>
      </c>
      <c r="F69" t="s">
        <v>329</v>
      </c>
      <c r="G69" t="s">
        <v>599</v>
      </c>
      <c r="H69" t="s">
        <v>605</v>
      </c>
      <c r="I69" s="6">
        <v>42309</v>
      </c>
      <c r="J69">
        <v>27.5</v>
      </c>
      <c r="K69" s="6">
        <v>42916</v>
      </c>
      <c r="L69">
        <v>19.97</v>
      </c>
      <c r="M69">
        <v>20</v>
      </c>
      <c r="N69">
        <v>1.66</v>
      </c>
      <c r="O69" t="b">
        <v>1</v>
      </c>
      <c r="P69" t="s">
        <v>970</v>
      </c>
      <c r="V69">
        <v>19.97</v>
      </c>
      <c r="W69" t="s">
        <v>713</v>
      </c>
    </row>
    <row r="70" spans="1:23" x14ac:dyDescent="0.2">
      <c r="A70" t="s">
        <v>961</v>
      </c>
      <c r="B70">
        <v>8</v>
      </c>
      <c r="C70" t="s">
        <v>711</v>
      </c>
      <c r="D70" t="s">
        <v>330</v>
      </c>
      <c r="E70" t="s">
        <v>713</v>
      </c>
      <c r="F70" t="s">
        <v>331</v>
      </c>
      <c r="G70" t="s">
        <v>599</v>
      </c>
      <c r="H70" t="s">
        <v>605</v>
      </c>
      <c r="I70" s="6">
        <v>42309</v>
      </c>
      <c r="J70">
        <v>32.1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971</v>
      </c>
      <c r="V70">
        <v>19.97</v>
      </c>
      <c r="W70" t="s">
        <v>713</v>
      </c>
    </row>
    <row r="71" spans="1:23" x14ac:dyDescent="0.2">
      <c r="A71" t="s">
        <v>961</v>
      </c>
      <c r="B71">
        <v>9</v>
      </c>
      <c r="C71" t="s">
        <v>711</v>
      </c>
      <c r="D71" t="s">
        <v>332</v>
      </c>
      <c r="E71" t="s">
        <v>713</v>
      </c>
      <c r="F71" t="s">
        <v>333</v>
      </c>
      <c r="G71" t="s">
        <v>599</v>
      </c>
      <c r="H71" t="s">
        <v>605</v>
      </c>
      <c r="I71" s="6">
        <v>42309</v>
      </c>
      <c r="J71">
        <v>30.3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972</v>
      </c>
      <c r="V71">
        <v>19.97</v>
      </c>
      <c r="W71" t="s">
        <v>713</v>
      </c>
    </row>
    <row r="72" spans="1:23" x14ac:dyDescent="0.2">
      <c r="A72" t="s">
        <v>961</v>
      </c>
      <c r="B72">
        <v>10</v>
      </c>
      <c r="C72" t="s">
        <v>711</v>
      </c>
      <c r="D72" t="s">
        <v>335</v>
      </c>
      <c r="E72" t="s">
        <v>713</v>
      </c>
      <c r="F72" t="s">
        <v>336</v>
      </c>
      <c r="G72" t="s">
        <v>599</v>
      </c>
      <c r="H72" t="s">
        <v>605</v>
      </c>
      <c r="I72" s="6">
        <v>42309</v>
      </c>
      <c r="J72">
        <v>30.6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973</v>
      </c>
      <c r="V72">
        <v>19.97</v>
      </c>
      <c r="W72" t="s">
        <v>713</v>
      </c>
    </row>
    <row r="73" spans="1:23" x14ac:dyDescent="0.2">
      <c r="A73" t="s">
        <v>961</v>
      </c>
      <c r="B73">
        <v>11</v>
      </c>
      <c r="C73" t="s">
        <v>711</v>
      </c>
      <c r="D73" t="s">
        <v>337</v>
      </c>
      <c r="E73" t="s">
        <v>713</v>
      </c>
      <c r="F73" t="s">
        <v>338</v>
      </c>
      <c r="G73" t="s">
        <v>599</v>
      </c>
      <c r="H73" t="s">
        <v>605</v>
      </c>
      <c r="I73" s="6">
        <v>42315</v>
      </c>
      <c r="J73">
        <v>30.7</v>
      </c>
      <c r="K73" s="6">
        <v>42916</v>
      </c>
      <c r="L73">
        <v>19.77</v>
      </c>
      <c r="M73">
        <v>20</v>
      </c>
      <c r="N73">
        <v>1.65</v>
      </c>
      <c r="O73" t="b">
        <v>1</v>
      </c>
      <c r="P73" t="s">
        <v>974</v>
      </c>
      <c r="V73">
        <v>19.77</v>
      </c>
      <c r="W73" t="s">
        <v>713</v>
      </c>
    </row>
    <row r="74" spans="1:23" x14ac:dyDescent="0.2">
      <c r="A74" t="s">
        <v>961</v>
      </c>
      <c r="B74">
        <v>12</v>
      </c>
      <c r="C74" t="s">
        <v>711</v>
      </c>
      <c r="D74" t="s">
        <v>339</v>
      </c>
      <c r="E74" t="s">
        <v>713</v>
      </c>
      <c r="F74" t="s">
        <v>340</v>
      </c>
      <c r="G74" t="s">
        <v>599</v>
      </c>
      <c r="H74" t="s">
        <v>605</v>
      </c>
      <c r="I74" s="6">
        <v>42315</v>
      </c>
      <c r="J74">
        <v>30.5</v>
      </c>
      <c r="K74" s="6">
        <v>42909</v>
      </c>
      <c r="L74">
        <v>19.2</v>
      </c>
      <c r="M74">
        <v>19</v>
      </c>
      <c r="N74">
        <f>L74/12</f>
        <v>1.5999999999999999</v>
      </c>
      <c r="P74" t="s">
        <v>975</v>
      </c>
      <c r="U74" t="s">
        <v>976</v>
      </c>
      <c r="V74" t="e">
        <v>#VALUE!</v>
      </c>
      <c r="W74" t="s">
        <v>713</v>
      </c>
    </row>
    <row r="75" spans="1:23" x14ac:dyDescent="0.2">
      <c r="A75" t="s">
        <v>961</v>
      </c>
      <c r="B75">
        <v>13</v>
      </c>
      <c r="C75" t="s">
        <v>711</v>
      </c>
      <c r="D75" t="s">
        <v>341</v>
      </c>
      <c r="E75" t="s">
        <v>713</v>
      </c>
      <c r="F75" t="s">
        <v>342</v>
      </c>
      <c r="G75" t="s">
        <v>599</v>
      </c>
      <c r="H75" t="s">
        <v>605</v>
      </c>
      <c r="I75" s="6">
        <v>42315</v>
      </c>
      <c r="J75">
        <v>27.7</v>
      </c>
      <c r="K75" s="6">
        <v>42909</v>
      </c>
      <c r="L75">
        <v>19.2</v>
      </c>
      <c r="M75">
        <v>19</v>
      </c>
      <c r="N75">
        <f>L75/12</f>
        <v>1.5999999999999999</v>
      </c>
      <c r="P75" t="s">
        <v>977</v>
      </c>
      <c r="U75" t="s">
        <v>978</v>
      </c>
      <c r="V75" t="e">
        <v>#VALUE!</v>
      </c>
      <c r="W75" t="s">
        <v>713</v>
      </c>
    </row>
    <row r="76" spans="1:23" x14ac:dyDescent="0.2">
      <c r="A76" t="s">
        <v>961</v>
      </c>
      <c r="B76">
        <v>14</v>
      </c>
      <c r="C76" t="s">
        <v>711</v>
      </c>
      <c r="D76" t="s">
        <v>343</v>
      </c>
      <c r="E76" t="s">
        <v>713</v>
      </c>
      <c r="F76" t="s">
        <v>344</v>
      </c>
      <c r="G76" t="s">
        <v>599</v>
      </c>
      <c r="H76" t="s">
        <v>605</v>
      </c>
      <c r="I76" s="6">
        <v>42315</v>
      </c>
      <c r="J76">
        <v>36.5</v>
      </c>
      <c r="K76" s="6">
        <v>42916</v>
      </c>
      <c r="L76">
        <v>19.77</v>
      </c>
      <c r="M76">
        <v>20</v>
      </c>
      <c r="N76">
        <v>1.65</v>
      </c>
      <c r="O76" t="b">
        <v>1</v>
      </c>
      <c r="P76" t="s">
        <v>979</v>
      </c>
      <c r="V76">
        <v>19.77</v>
      </c>
      <c r="W76" t="s">
        <v>713</v>
      </c>
    </row>
    <row r="77" spans="1:23" x14ac:dyDescent="0.2">
      <c r="A77" t="s">
        <v>961</v>
      </c>
      <c r="B77">
        <v>15</v>
      </c>
      <c r="C77" t="s">
        <v>711</v>
      </c>
      <c r="D77" t="s">
        <v>345</v>
      </c>
      <c r="E77" t="s">
        <v>713</v>
      </c>
      <c r="F77" t="s">
        <v>346</v>
      </c>
      <c r="G77" t="s">
        <v>599</v>
      </c>
      <c r="H77" t="s">
        <v>605</v>
      </c>
      <c r="I77" s="6">
        <v>42315</v>
      </c>
      <c r="J77">
        <v>30.1</v>
      </c>
      <c r="K77" s="6">
        <v>42909</v>
      </c>
      <c r="L77">
        <v>19.2</v>
      </c>
      <c r="M77">
        <v>19</v>
      </c>
      <c r="N77">
        <f>L77/12</f>
        <v>1.5999999999999999</v>
      </c>
      <c r="P77" t="s">
        <v>980</v>
      </c>
      <c r="U77" t="s">
        <v>981</v>
      </c>
      <c r="V77" t="e">
        <v>#VALUE!</v>
      </c>
      <c r="W77" t="s">
        <v>713</v>
      </c>
    </row>
    <row r="78" spans="1:23" x14ac:dyDescent="0.2">
      <c r="A78" t="s">
        <v>961</v>
      </c>
      <c r="B78">
        <v>16</v>
      </c>
      <c r="C78" t="s">
        <v>711</v>
      </c>
      <c r="D78" t="s">
        <v>347</v>
      </c>
      <c r="E78" t="s">
        <v>713</v>
      </c>
      <c r="F78" t="s">
        <v>348</v>
      </c>
      <c r="G78" t="s">
        <v>599</v>
      </c>
      <c r="H78" t="s">
        <v>605</v>
      </c>
      <c r="I78" s="6">
        <v>42192</v>
      </c>
      <c r="J78">
        <v>35.1</v>
      </c>
      <c r="K78" s="6">
        <v>42909</v>
      </c>
      <c r="L78">
        <v>19.2</v>
      </c>
      <c r="M78">
        <v>19</v>
      </c>
      <c r="N78">
        <f>L78/12</f>
        <v>1.5999999999999999</v>
      </c>
      <c r="P78" t="s">
        <v>982</v>
      </c>
      <c r="Q78" t="s">
        <v>983</v>
      </c>
      <c r="U78" t="s">
        <v>984</v>
      </c>
      <c r="V78" t="e">
        <v>#VALUE!</v>
      </c>
      <c r="W78" t="s">
        <v>713</v>
      </c>
    </row>
    <row r="79" spans="1:23" x14ac:dyDescent="0.2">
      <c r="A79" t="s">
        <v>985</v>
      </c>
      <c r="B79">
        <v>1</v>
      </c>
      <c r="C79" t="s">
        <v>711</v>
      </c>
      <c r="D79" t="s">
        <v>986</v>
      </c>
      <c r="E79" t="s">
        <v>713</v>
      </c>
      <c r="F79" t="s">
        <v>987</v>
      </c>
      <c r="G79" t="s">
        <v>988</v>
      </c>
      <c r="H79" t="s">
        <v>605</v>
      </c>
      <c r="I79" s="6">
        <v>42122</v>
      </c>
      <c r="J79">
        <v>28.4</v>
      </c>
      <c r="K79" s="6">
        <v>42749</v>
      </c>
      <c r="L79">
        <v>20.53</v>
      </c>
      <c r="M79">
        <v>21</v>
      </c>
      <c r="N79">
        <v>1.71</v>
      </c>
      <c r="O79" t="b">
        <v>1</v>
      </c>
      <c r="P79" t="s">
        <v>989</v>
      </c>
      <c r="Q79" t="s">
        <v>990</v>
      </c>
      <c r="R79" t="s">
        <v>991</v>
      </c>
      <c r="S79">
        <v>105</v>
      </c>
      <c r="T79">
        <v>27</v>
      </c>
      <c r="U79">
        <v>20.53</v>
      </c>
      <c r="V79">
        <v>20.53</v>
      </c>
      <c r="W79" t="s">
        <v>713</v>
      </c>
    </row>
    <row r="80" spans="1:23" x14ac:dyDescent="0.2">
      <c r="A80" t="s">
        <v>985</v>
      </c>
      <c r="B80">
        <v>2</v>
      </c>
      <c r="C80" t="s">
        <v>711</v>
      </c>
      <c r="D80" t="s">
        <v>992</v>
      </c>
      <c r="E80" t="s">
        <v>713</v>
      </c>
      <c r="F80" t="s">
        <v>993</v>
      </c>
      <c r="G80" t="s">
        <v>988</v>
      </c>
      <c r="H80" t="s">
        <v>605</v>
      </c>
      <c r="I80" s="6">
        <v>42227</v>
      </c>
      <c r="J80">
        <v>31</v>
      </c>
      <c r="K80" s="6">
        <v>42749</v>
      </c>
      <c r="L80">
        <v>17.100000000000001</v>
      </c>
      <c r="M80">
        <v>17</v>
      </c>
      <c r="N80">
        <v>1.43</v>
      </c>
      <c r="O80" t="b">
        <v>1</v>
      </c>
      <c r="P80" t="s">
        <v>994</v>
      </c>
      <c r="Q80" t="s">
        <v>995</v>
      </c>
      <c r="R80" t="s">
        <v>996</v>
      </c>
      <c r="S80">
        <v>107</v>
      </c>
      <c r="T80">
        <v>26</v>
      </c>
      <c r="U80">
        <v>17.100000000000001</v>
      </c>
      <c r="V80">
        <v>17.100000000000001</v>
      </c>
      <c r="W80" t="s">
        <v>713</v>
      </c>
    </row>
    <row r="81" spans="1:23" x14ac:dyDescent="0.2">
      <c r="A81" t="s">
        <v>985</v>
      </c>
      <c r="B81">
        <v>3</v>
      </c>
      <c r="C81" t="s">
        <v>711</v>
      </c>
      <c r="D81" t="s">
        <v>997</v>
      </c>
      <c r="E81" t="s">
        <v>713</v>
      </c>
      <c r="F81" t="s">
        <v>998</v>
      </c>
      <c r="G81" t="s">
        <v>988</v>
      </c>
      <c r="H81" t="s">
        <v>716</v>
      </c>
      <c r="I81" s="6">
        <v>42337</v>
      </c>
      <c r="J81">
        <v>31.8</v>
      </c>
      <c r="K81" s="6">
        <v>42749</v>
      </c>
      <c r="L81">
        <v>13.5</v>
      </c>
      <c r="M81">
        <v>14</v>
      </c>
      <c r="N81">
        <v>1.1299999999999999</v>
      </c>
      <c r="O81" t="b">
        <v>0</v>
      </c>
      <c r="P81" t="s">
        <v>999</v>
      </c>
      <c r="Q81" t="s">
        <v>1000</v>
      </c>
      <c r="R81" t="s">
        <v>1001</v>
      </c>
      <c r="S81">
        <v>116</v>
      </c>
      <c r="T81">
        <v>27</v>
      </c>
      <c r="U81">
        <v>13.5</v>
      </c>
      <c r="V81">
        <v>13.5</v>
      </c>
      <c r="W81" t="s">
        <v>713</v>
      </c>
    </row>
    <row r="82" spans="1:23" x14ac:dyDescent="0.2">
      <c r="A82" t="s">
        <v>985</v>
      </c>
      <c r="B82">
        <v>4</v>
      </c>
      <c r="C82" t="s">
        <v>711</v>
      </c>
      <c r="D82" t="s">
        <v>1002</v>
      </c>
      <c r="E82" t="s">
        <v>713</v>
      </c>
      <c r="F82" t="s">
        <v>1003</v>
      </c>
      <c r="G82" t="s">
        <v>988</v>
      </c>
      <c r="H82" t="s">
        <v>716</v>
      </c>
      <c r="I82" s="6">
        <v>42122</v>
      </c>
      <c r="J82">
        <v>28</v>
      </c>
      <c r="K82" s="6">
        <v>42749</v>
      </c>
      <c r="L82">
        <v>20.53</v>
      </c>
      <c r="M82">
        <v>21</v>
      </c>
      <c r="N82">
        <v>1.71</v>
      </c>
      <c r="O82" t="b">
        <v>1</v>
      </c>
      <c r="P82" t="s">
        <v>1004</v>
      </c>
      <c r="Q82" t="s">
        <v>1005</v>
      </c>
      <c r="R82" t="s">
        <v>1006</v>
      </c>
      <c r="S82">
        <v>111</v>
      </c>
      <c r="T82">
        <v>27</v>
      </c>
      <c r="U82">
        <v>20.53</v>
      </c>
      <c r="V82">
        <v>20.53</v>
      </c>
      <c r="W82" t="s">
        <v>713</v>
      </c>
    </row>
    <row r="83" spans="1:23" x14ac:dyDescent="0.2">
      <c r="A83" t="s">
        <v>1007</v>
      </c>
      <c r="B83">
        <v>1</v>
      </c>
      <c r="C83" t="s">
        <v>711</v>
      </c>
      <c r="D83" t="s">
        <v>1008</v>
      </c>
      <c r="E83" t="s">
        <v>713</v>
      </c>
      <c r="F83" t="s">
        <v>956</v>
      </c>
      <c r="G83" t="s">
        <v>1009</v>
      </c>
      <c r="H83" t="s">
        <v>716</v>
      </c>
      <c r="I83" s="6">
        <v>42536</v>
      </c>
      <c r="J83">
        <v>29.5</v>
      </c>
      <c r="K83" s="6">
        <v>42781</v>
      </c>
      <c r="L83">
        <v>8</v>
      </c>
      <c r="M83">
        <v>8</v>
      </c>
      <c r="N83">
        <v>0.67</v>
      </c>
      <c r="O83" t="b">
        <v>0</v>
      </c>
      <c r="P83" t="s">
        <v>1010</v>
      </c>
      <c r="U83">
        <v>8</v>
      </c>
      <c r="V83">
        <v>8</v>
      </c>
      <c r="W83" t="s">
        <v>713</v>
      </c>
    </row>
    <row r="84" spans="1:23" x14ac:dyDescent="0.2">
      <c r="A84" t="s">
        <v>1011</v>
      </c>
      <c r="B84">
        <v>1</v>
      </c>
      <c r="C84" t="s">
        <v>711</v>
      </c>
      <c r="D84" t="s">
        <v>1012</v>
      </c>
      <c r="E84" t="s">
        <v>14</v>
      </c>
      <c r="F84" t="s">
        <v>1013</v>
      </c>
      <c r="G84" t="s">
        <v>988</v>
      </c>
      <c r="H84" t="s">
        <v>716</v>
      </c>
      <c r="I84" s="6">
        <v>42383</v>
      </c>
      <c r="J84">
        <v>36.4</v>
      </c>
      <c r="K84" s="6">
        <v>42795</v>
      </c>
      <c r="L84">
        <v>13.57</v>
      </c>
      <c r="M84">
        <v>14</v>
      </c>
      <c r="N84">
        <v>1.1299999999999999</v>
      </c>
      <c r="O84" t="b">
        <v>0</v>
      </c>
      <c r="P84" t="s">
        <v>1014</v>
      </c>
      <c r="Q84" t="s">
        <v>1015</v>
      </c>
      <c r="R84" t="s">
        <v>1016</v>
      </c>
      <c r="S84">
        <v>102</v>
      </c>
      <c r="T84">
        <v>26</v>
      </c>
      <c r="U84">
        <v>13.57</v>
      </c>
      <c r="V84">
        <v>13.57</v>
      </c>
      <c r="W84" t="s">
        <v>14</v>
      </c>
    </row>
    <row r="85" spans="1:23" x14ac:dyDescent="0.2">
      <c r="A85" t="s">
        <v>1011</v>
      </c>
      <c r="B85">
        <v>2</v>
      </c>
      <c r="C85" t="s">
        <v>711</v>
      </c>
      <c r="D85" t="s">
        <v>1017</v>
      </c>
      <c r="E85" t="s">
        <v>14</v>
      </c>
      <c r="F85" t="s">
        <v>1018</v>
      </c>
      <c r="G85" t="s">
        <v>988</v>
      </c>
      <c r="H85" t="s">
        <v>716</v>
      </c>
      <c r="I85" s="6">
        <v>42383</v>
      </c>
      <c r="J85">
        <v>35.4</v>
      </c>
      <c r="K85" s="6">
        <v>42795</v>
      </c>
      <c r="L85">
        <v>13.57</v>
      </c>
      <c r="M85">
        <v>14</v>
      </c>
      <c r="N85">
        <v>1.1299999999999999</v>
      </c>
      <c r="O85" t="b">
        <v>0</v>
      </c>
      <c r="P85" t="s">
        <v>1019</v>
      </c>
      <c r="Q85" t="s">
        <v>1020</v>
      </c>
      <c r="R85" t="s">
        <v>1021</v>
      </c>
      <c r="S85">
        <v>109</v>
      </c>
      <c r="T85">
        <v>26</v>
      </c>
      <c r="U85">
        <v>13.57</v>
      </c>
      <c r="V85">
        <v>13.57</v>
      </c>
      <c r="W85" t="s">
        <v>14</v>
      </c>
    </row>
    <row r="86" spans="1:23" x14ac:dyDescent="0.2">
      <c r="A86" t="s">
        <v>1011</v>
      </c>
      <c r="B86">
        <v>3</v>
      </c>
      <c r="C86" t="s">
        <v>711</v>
      </c>
      <c r="D86" t="s">
        <v>1022</v>
      </c>
      <c r="E86" t="s">
        <v>14</v>
      </c>
      <c r="F86" t="s">
        <v>1023</v>
      </c>
      <c r="G86" t="s">
        <v>988</v>
      </c>
      <c r="H86" t="s">
        <v>716</v>
      </c>
      <c r="I86" s="6">
        <v>42389</v>
      </c>
      <c r="J86">
        <v>46.8</v>
      </c>
      <c r="K86" s="6">
        <v>42795</v>
      </c>
      <c r="L86">
        <v>13.37</v>
      </c>
      <c r="M86">
        <v>13</v>
      </c>
      <c r="N86">
        <v>1.1100000000000001</v>
      </c>
      <c r="O86" t="b">
        <v>0</v>
      </c>
      <c r="P86" t="s">
        <v>1024</v>
      </c>
      <c r="Q86" t="s">
        <v>1025</v>
      </c>
      <c r="R86" t="s">
        <v>1026</v>
      </c>
      <c r="S86">
        <v>113</v>
      </c>
      <c r="T86">
        <v>25</v>
      </c>
      <c r="U86">
        <v>13.37</v>
      </c>
      <c r="V86">
        <v>13.37</v>
      </c>
      <c r="W86" t="s">
        <v>14</v>
      </c>
    </row>
    <row r="87" spans="1:23" x14ac:dyDescent="0.2">
      <c r="A87" t="s">
        <v>1011</v>
      </c>
      <c r="B87">
        <v>4</v>
      </c>
      <c r="C87" t="s">
        <v>711</v>
      </c>
      <c r="D87" t="s">
        <v>1027</v>
      </c>
      <c r="E87" t="s">
        <v>14</v>
      </c>
      <c r="F87" t="s">
        <v>1028</v>
      </c>
      <c r="G87" t="s">
        <v>988</v>
      </c>
      <c r="H87" t="s">
        <v>605</v>
      </c>
      <c r="I87" s="6">
        <v>42362</v>
      </c>
      <c r="J87">
        <v>41.2</v>
      </c>
      <c r="K87" s="6">
        <v>42795</v>
      </c>
      <c r="L87">
        <v>14.23</v>
      </c>
      <c r="M87">
        <v>14</v>
      </c>
      <c r="N87">
        <v>1.19</v>
      </c>
      <c r="O87" t="b">
        <v>0</v>
      </c>
      <c r="P87" t="s">
        <v>1029</v>
      </c>
      <c r="Q87" t="s">
        <v>1015</v>
      </c>
      <c r="R87" t="s">
        <v>1016</v>
      </c>
      <c r="S87">
        <v>130</v>
      </c>
      <c r="T87">
        <v>28</v>
      </c>
      <c r="U87">
        <v>14.23</v>
      </c>
      <c r="V87">
        <v>14.23</v>
      </c>
      <c r="W87" t="s">
        <v>14</v>
      </c>
    </row>
    <row r="88" spans="1:23" x14ac:dyDescent="0.2">
      <c r="A88" t="s">
        <v>1011</v>
      </c>
      <c r="B88">
        <v>5</v>
      </c>
      <c r="C88" t="s">
        <v>711</v>
      </c>
      <c r="D88" t="s">
        <v>1030</v>
      </c>
      <c r="E88" t="s">
        <v>14</v>
      </c>
      <c r="F88" t="s">
        <v>1031</v>
      </c>
      <c r="G88" t="s">
        <v>988</v>
      </c>
      <c r="H88" t="s">
        <v>605</v>
      </c>
      <c r="I88" s="6">
        <v>42362</v>
      </c>
      <c r="J88">
        <v>34.5</v>
      </c>
      <c r="K88" s="6">
        <v>42795</v>
      </c>
      <c r="L88">
        <v>14.23</v>
      </c>
      <c r="M88">
        <v>14</v>
      </c>
      <c r="N88">
        <v>1.19</v>
      </c>
      <c r="O88" t="b">
        <v>0</v>
      </c>
      <c r="P88" t="s">
        <v>1032</v>
      </c>
      <c r="Q88" t="s">
        <v>1033</v>
      </c>
      <c r="R88" t="s">
        <v>1034</v>
      </c>
      <c r="S88">
        <v>102</v>
      </c>
      <c r="T88">
        <v>26</v>
      </c>
      <c r="U88">
        <v>14.23</v>
      </c>
      <c r="V88">
        <v>14.23</v>
      </c>
      <c r="W88" t="s">
        <v>14</v>
      </c>
    </row>
    <row r="89" spans="1:23" x14ac:dyDescent="0.2">
      <c r="A89" t="s">
        <v>1011</v>
      </c>
      <c r="B89">
        <v>6</v>
      </c>
      <c r="C89" t="s">
        <v>711</v>
      </c>
      <c r="D89" t="s">
        <v>1035</v>
      </c>
      <c r="E89" t="s">
        <v>14</v>
      </c>
      <c r="F89" t="s">
        <v>1036</v>
      </c>
      <c r="G89" t="s">
        <v>957</v>
      </c>
      <c r="H89" t="s">
        <v>605</v>
      </c>
      <c r="I89" s="6">
        <v>42327</v>
      </c>
      <c r="J89">
        <v>44.1</v>
      </c>
      <c r="K89" s="6">
        <v>42795</v>
      </c>
      <c r="L89">
        <v>15.4</v>
      </c>
      <c r="M89">
        <v>15</v>
      </c>
      <c r="N89">
        <v>1.28</v>
      </c>
      <c r="O89" t="b">
        <v>0</v>
      </c>
      <c r="P89" t="s">
        <v>1037</v>
      </c>
      <c r="Q89" t="s">
        <v>1038</v>
      </c>
      <c r="R89" t="s">
        <v>1039</v>
      </c>
      <c r="S89">
        <v>106</v>
      </c>
      <c r="T89">
        <v>26</v>
      </c>
      <c r="U89">
        <v>15.4</v>
      </c>
      <c r="V89">
        <v>15.4</v>
      </c>
      <c r="W89" t="s">
        <v>14</v>
      </c>
    </row>
    <row r="90" spans="1:23" x14ac:dyDescent="0.2">
      <c r="A90" t="s">
        <v>1011</v>
      </c>
      <c r="B90">
        <v>7</v>
      </c>
      <c r="C90" t="s">
        <v>711</v>
      </c>
      <c r="D90" t="s">
        <v>1040</v>
      </c>
      <c r="E90" t="s">
        <v>14</v>
      </c>
      <c r="F90" t="s">
        <v>1041</v>
      </c>
      <c r="G90" t="s">
        <v>957</v>
      </c>
      <c r="H90" t="s">
        <v>605</v>
      </c>
      <c r="I90" s="6">
        <v>42346</v>
      </c>
      <c r="J90">
        <v>36.6</v>
      </c>
      <c r="K90" s="6">
        <v>42795</v>
      </c>
      <c r="L90">
        <v>14.77</v>
      </c>
      <c r="M90">
        <v>15</v>
      </c>
      <c r="N90">
        <v>1.23</v>
      </c>
      <c r="O90" t="b">
        <v>0</v>
      </c>
      <c r="P90" t="s">
        <v>1042</v>
      </c>
      <c r="Q90" t="s">
        <v>1043</v>
      </c>
      <c r="R90" t="s">
        <v>1044</v>
      </c>
      <c r="S90">
        <v>106</v>
      </c>
      <c r="T90">
        <v>26</v>
      </c>
      <c r="U90">
        <v>14.77</v>
      </c>
      <c r="V90">
        <v>14.77</v>
      </c>
      <c r="W90" t="s">
        <v>14</v>
      </c>
    </row>
    <row r="91" spans="1:23" x14ac:dyDescent="0.2">
      <c r="A91" t="s">
        <v>1011</v>
      </c>
      <c r="B91">
        <v>8</v>
      </c>
      <c r="C91" t="s">
        <v>711</v>
      </c>
      <c r="D91" t="s">
        <v>1045</v>
      </c>
      <c r="E91" t="s">
        <v>14</v>
      </c>
      <c r="F91" t="s">
        <v>1046</v>
      </c>
      <c r="G91" t="s">
        <v>957</v>
      </c>
      <c r="H91" t="s">
        <v>716</v>
      </c>
      <c r="I91" s="6">
        <v>42419</v>
      </c>
      <c r="J91">
        <v>31.4</v>
      </c>
      <c r="K91" s="6">
        <v>42795</v>
      </c>
      <c r="L91">
        <v>12.4</v>
      </c>
      <c r="M91">
        <v>12</v>
      </c>
      <c r="N91">
        <v>1.03</v>
      </c>
      <c r="O91" t="b">
        <v>0</v>
      </c>
      <c r="P91" t="s">
        <v>1047</v>
      </c>
      <c r="Q91" t="s">
        <v>1048</v>
      </c>
      <c r="R91" t="s">
        <v>1049</v>
      </c>
      <c r="S91">
        <v>106</v>
      </c>
      <c r="T91">
        <v>26</v>
      </c>
      <c r="U91">
        <v>12.4</v>
      </c>
      <c r="V91">
        <v>12.4</v>
      </c>
      <c r="W91" t="s">
        <v>14</v>
      </c>
    </row>
    <row r="92" spans="1:23" x14ac:dyDescent="0.2">
      <c r="A92" t="s">
        <v>1011</v>
      </c>
      <c r="B92">
        <v>9</v>
      </c>
      <c r="C92" t="s">
        <v>711</v>
      </c>
      <c r="D92" t="s">
        <v>1050</v>
      </c>
      <c r="E92" t="s">
        <v>14</v>
      </c>
      <c r="F92" t="s">
        <v>1051</v>
      </c>
      <c r="G92" t="s">
        <v>599</v>
      </c>
      <c r="H92" t="s">
        <v>605</v>
      </c>
      <c r="I92" s="6">
        <v>42369</v>
      </c>
      <c r="J92">
        <v>42.5</v>
      </c>
      <c r="K92" s="6">
        <v>42795</v>
      </c>
      <c r="L92">
        <v>14.03</v>
      </c>
      <c r="M92">
        <v>14</v>
      </c>
      <c r="N92">
        <v>1.17</v>
      </c>
      <c r="O92" t="b">
        <v>0</v>
      </c>
      <c r="P92" t="s">
        <v>1052</v>
      </c>
      <c r="Q92" t="s">
        <v>1053</v>
      </c>
      <c r="R92" t="s">
        <v>1054</v>
      </c>
      <c r="S92">
        <v>106</v>
      </c>
      <c r="T92">
        <v>26</v>
      </c>
      <c r="U92">
        <v>14.03</v>
      </c>
      <c r="V92">
        <v>14.03</v>
      </c>
      <c r="W92" t="s">
        <v>14</v>
      </c>
    </row>
    <row r="93" spans="1:23" x14ac:dyDescent="0.2">
      <c r="A93" t="s">
        <v>1011</v>
      </c>
      <c r="B93">
        <v>10</v>
      </c>
      <c r="C93" t="s">
        <v>711</v>
      </c>
      <c r="D93" t="s">
        <v>1055</v>
      </c>
      <c r="E93" t="s">
        <v>14</v>
      </c>
      <c r="F93" t="s">
        <v>1056</v>
      </c>
      <c r="G93" t="s">
        <v>599</v>
      </c>
      <c r="H93" t="s">
        <v>605</v>
      </c>
      <c r="I93" s="6">
        <v>42369</v>
      </c>
      <c r="J93">
        <v>41.2</v>
      </c>
      <c r="K93" s="6">
        <v>42795</v>
      </c>
      <c r="L93">
        <v>14.03</v>
      </c>
      <c r="M93">
        <v>14</v>
      </c>
      <c r="N93">
        <v>1.17</v>
      </c>
      <c r="O93" t="b">
        <v>0</v>
      </c>
      <c r="P93" t="s">
        <v>1057</v>
      </c>
      <c r="Q93" t="s">
        <v>1058</v>
      </c>
      <c r="R93" t="s">
        <v>1059</v>
      </c>
      <c r="S93">
        <v>107</v>
      </c>
      <c r="T93">
        <v>26</v>
      </c>
      <c r="U93">
        <v>14.03</v>
      </c>
      <c r="V93">
        <v>14.03</v>
      </c>
      <c r="W93" t="s">
        <v>14</v>
      </c>
    </row>
    <row r="94" spans="1:23" x14ac:dyDescent="0.2">
      <c r="A94" t="s">
        <v>1011</v>
      </c>
      <c r="B94">
        <v>11</v>
      </c>
      <c r="C94" t="s">
        <v>711</v>
      </c>
      <c r="D94" t="s">
        <v>1060</v>
      </c>
      <c r="E94" t="s">
        <v>14</v>
      </c>
      <c r="F94" t="s">
        <v>1061</v>
      </c>
      <c r="G94" t="s">
        <v>988</v>
      </c>
      <c r="H94" t="s">
        <v>605</v>
      </c>
      <c r="I94" s="6">
        <v>42362</v>
      </c>
      <c r="J94">
        <v>38.799999999999997</v>
      </c>
      <c r="K94" s="6">
        <v>42808</v>
      </c>
      <c r="L94">
        <v>14.67</v>
      </c>
      <c r="M94">
        <v>15</v>
      </c>
      <c r="N94">
        <v>1.22</v>
      </c>
      <c r="O94" t="b">
        <v>0</v>
      </c>
      <c r="P94" t="s">
        <v>1062</v>
      </c>
      <c r="Q94" t="s">
        <v>1063</v>
      </c>
      <c r="R94" t="s">
        <v>1064</v>
      </c>
      <c r="S94">
        <v>104</v>
      </c>
      <c r="T94">
        <v>27</v>
      </c>
      <c r="U94">
        <v>14.67</v>
      </c>
      <c r="V94">
        <v>14.67</v>
      </c>
      <c r="W94" t="s">
        <v>14</v>
      </c>
    </row>
    <row r="95" spans="1:23" x14ac:dyDescent="0.2">
      <c r="A95" t="s">
        <v>1011</v>
      </c>
      <c r="B95">
        <v>12</v>
      </c>
      <c r="C95" t="s">
        <v>711</v>
      </c>
      <c r="D95" t="s">
        <v>1065</v>
      </c>
      <c r="E95" t="s">
        <v>14</v>
      </c>
      <c r="F95" t="s">
        <v>1066</v>
      </c>
      <c r="G95" t="s">
        <v>988</v>
      </c>
      <c r="H95" t="s">
        <v>605</v>
      </c>
      <c r="I95" s="6">
        <v>42362</v>
      </c>
      <c r="J95">
        <v>39.799999999999997</v>
      </c>
      <c r="K95" s="6">
        <v>42808</v>
      </c>
      <c r="L95">
        <v>14.67</v>
      </c>
      <c r="M95">
        <v>15</v>
      </c>
      <c r="N95">
        <v>1.22</v>
      </c>
      <c r="O95" t="b">
        <v>0</v>
      </c>
      <c r="P95" t="s">
        <v>1067</v>
      </c>
      <c r="Q95" t="s">
        <v>1068</v>
      </c>
      <c r="R95" t="s">
        <v>1069</v>
      </c>
      <c r="S95">
        <v>110</v>
      </c>
      <c r="T95">
        <v>28</v>
      </c>
      <c r="V95">
        <v>14.67</v>
      </c>
      <c r="W95" t="s">
        <v>14</v>
      </c>
    </row>
    <row r="96" spans="1:23" x14ac:dyDescent="0.2">
      <c r="A96" t="s">
        <v>1011</v>
      </c>
      <c r="B96">
        <v>13</v>
      </c>
      <c r="C96" t="s">
        <v>711</v>
      </c>
      <c r="D96" t="s">
        <v>1070</v>
      </c>
      <c r="E96" t="s">
        <v>14</v>
      </c>
      <c r="F96" t="s">
        <v>1071</v>
      </c>
      <c r="G96" t="s">
        <v>988</v>
      </c>
      <c r="H96" t="s">
        <v>605</v>
      </c>
      <c r="I96" s="6">
        <v>42362</v>
      </c>
      <c r="J96">
        <v>39.700000000000003</v>
      </c>
      <c r="K96" s="6">
        <v>42808</v>
      </c>
      <c r="L96">
        <v>14.67</v>
      </c>
      <c r="M96">
        <v>15</v>
      </c>
      <c r="N96">
        <v>1.22</v>
      </c>
      <c r="O96" t="b">
        <v>0</v>
      </c>
      <c r="P96" t="s">
        <v>1072</v>
      </c>
      <c r="Q96" t="s">
        <v>1073</v>
      </c>
      <c r="R96" t="s">
        <v>1074</v>
      </c>
      <c r="S96">
        <v>97</v>
      </c>
      <c r="T96">
        <v>27</v>
      </c>
      <c r="V96">
        <v>14.67</v>
      </c>
      <c r="W96" t="s">
        <v>14</v>
      </c>
    </row>
    <row r="97" spans="1:23" x14ac:dyDescent="0.2">
      <c r="A97" t="s">
        <v>1011</v>
      </c>
      <c r="B97">
        <v>14</v>
      </c>
      <c r="C97" t="s">
        <v>711</v>
      </c>
      <c r="D97" t="s">
        <v>1075</v>
      </c>
      <c r="E97" t="s">
        <v>14</v>
      </c>
      <c r="F97" t="s">
        <v>1076</v>
      </c>
      <c r="G97" t="s">
        <v>988</v>
      </c>
      <c r="H97" t="s">
        <v>605</v>
      </c>
      <c r="I97" s="6">
        <v>42362</v>
      </c>
      <c r="J97">
        <v>32.799999999999997</v>
      </c>
      <c r="K97" s="6">
        <v>42808</v>
      </c>
      <c r="L97">
        <v>14.67</v>
      </c>
      <c r="M97">
        <v>15</v>
      </c>
      <c r="N97">
        <v>1.22</v>
      </c>
      <c r="O97" t="b">
        <v>0</v>
      </c>
      <c r="P97" t="s">
        <v>1077</v>
      </c>
      <c r="Q97" t="s">
        <v>1078</v>
      </c>
      <c r="R97" t="s">
        <v>1079</v>
      </c>
      <c r="S97">
        <v>104</v>
      </c>
      <c r="T97">
        <v>26</v>
      </c>
      <c r="V97">
        <v>14.67</v>
      </c>
      <c r="W97" t="s">
        <v>14</v>
      </c>
    </row>
    <row r="98" spans="1:23" x14ac:dyDescent="0.2">
      <c r="A98" t="s">
        <v>1011</v>
      </c>
      <c r="B98">
        <v>15</v>
      </c>
      <c r="C98" t="s">
        <v>711</v>
      </c>
      <c r="D98" t="s">
        <v>1080</v>
      </c>
      <c r="E98" t="s">
        <v>14</v>
      </c>
      <c r="F98" t="s">
        <v>1081</v>
      </c>
      <c r="G98" t="s">
        <v>988</v>
      </c>
      <c r="H98" t="s">
        <v>605</v>
      </c>
      <c r="I98" s="6">
        <v>42362</v>
      </c>
      <c r="J98">
        <v>31.9</v>
      </c>
      <c r="K98" s="6">
        <v>42809</v>
      </c>
      <c r="L98">
        <v>14.7</v>
      </c>
      <c r="M98">
        <v>15</v>
      </c>
      <c r="N98">
        <v>1.23</v>
      </c>
      <c r="O98" t="b">
        <v>0</v>
      </c>
      <c r="P98" t="s">
        <v>1082</v>
      </c>
      <c r="Q98" t="s">
        <v>1083</v>
      </c>
      <c r="R98" t="s">
        <v>1084</v>
      </c>
      <c r="S98">
        <v>113</v>
      </c>
      <c r="T98">
        <v>27</v>
      </c>
      <c r="V98">
        <v>14.7</v>
      </c>
      <c r="W98" t="s">
        <v>14</v>
      </c>
    </row>
    <row r="99" spans="1:23" x14ac:dyDescent="0.2">
      <c r="A99" t="s">
        <v>1011</v>
      </c>
      <c r="B99">
        <v>16</v>
      </c>
      <c r="C99" t="s">
        <v>711</v>
      </c>
      <c r="D99" t="s">
        <v>1085</v>
      </c>
      <c r="E99" t="s">
        <v>14</v>
      </c>
      <c r="F99" t="s">
        <v>1086</v>
      </c>
      <c r="G99" t="s">
        <v>599</v>
      </c>
      <c r="H99" t="s">
        <v>605</v>
      </c>
      <c r="I99" s="6">
        <v>42369</v>
      </c>
      <c r="J99">
        <v>41.3</v>
      </c>
      <c r="K99" s="6">
        <v>42808</v>
      </c>
      <c r="L99">
        <v>14.47</v>
      </c>
      <c r="M99">
        <v>14</v>
      </c>
      <c r="N99">
        <v>1.21</v>
      </c>
      <c r="O99" t="b">
        <v>0</v>
      </c>
      <c r="P99" t="s">
        <v>1087</v>
      </c>
      <c r="Q99" t="s">
        <v>1088</v>
      </c>
      <c r="R99" t="s">
        <v>1089</v>
      </c>
      <c r="S99">
        <v>106</v>
      </c>
      <c r="T99">
        <v>27</v>
      </c>
      <c r="V99">
        <v>14.47</v>
      </c>
      <c r="W99" t="s">
        <v>14</v>
      </c>
    </row>
    <row r="100" spans="1:23" x14ac:dyDescent="0.2">
      <c r="A100" t="s">
        <v>1011</v>
      </c>
      <c r="B100">
        <v>17</v>
      </c>
      <c r="C100" t="s">
        <v>711</v>
      </c>
      <c r="D100" t="s">
        <v>1090</v>
      </c>
      <c r="E100" t="s">
        <v>14</v>
      </c>
      <c r="F100" t="s">
        <v>1091</v>
      </c>
      <c r="G100" t="s">
        <v>599</v>
      </c>
      <c r="H100" t="s">
        <v>605</v>
      </c>
      <c r="I100" s="6">
        <v>42369</v>
      </c>
      <c r="J100">
        <v>44.3</v>
      </c>
      <c r="K100" s="6">
        <v>42808</v>
      </c>
      <c r="L100">
        <v>14.47</v>
      </c>
      <c r="M100">
        <v>14</v>
      </c>
      <c r="N100">
        <v>1.21</v>
      </c>
      <c r="O100" t="b">
        <v>0</v>
      </c>
      <c r="P100" t="s">
        <v>1092</v>
      </c>
      <c r="Q100" t="s">
        <v>1093</v>
      </c>
      <c r="R100" t="s">
        <v>1094</v>
      </c>
      <c r="S100">
        <v>109</v>
      </c>
      <c r="T100">
        <v>27</v>
      </c>
      <c r="V100">
        <v>14.47</v>
      </c>
      <c r="W100" t="s">
        <v>14</v>
      </c>
    </row>
    <row r="101" spans="1:23" x14ac:dyDescent="0.2">
      <c r="A101" t="s">
        <v>1011</v>
      </c>
      <c r="B101">
        <v>18</v>
      </c>
      <c r="C101" t="s">
        <v>711</v>
      </c>
      <c r="D101" t="s">
        <v>1095</v>
      </c>
      <c r="E101" t="s">
        <v>14</v>
      </c>
      <c r="F101" t="s">
        <v>1096</v>
      </c>
      <c r="G101" t="s">
        <v>599</v>
      </c>
      <c r="H101" t="s">
        <v>605</v>
      </c>
      <c r="I101" s="6">
        <v>42370</v>
      </c>
      <c r="J101">
        <v>40.299999999999997</v>
      </c>
      <c r="K101" s="6">
        <v>42808</v>
      </c>
      <c r="L101">
        <v>14.43</v>
      </c>
      <c r="M101">
        <v>14</v>
      </c>
      <c r="N101">
        <v>1.2</v>
      </c>
      <c r="O101" t="b">
        <v>0</v>
      </c>
      <c r="P101" t="s">
        <v>1097</v>
      </c>
      <c r="Q101" t="s">
        <v>1098</v>
      </c>
      <c r="R101" t="s">
        <v>1099</v>
      </c>
      <c r="S101">
        <v>104</v>
      </c>
      <c r="T101">
        <v>24</v>
      </c>
      <c r="U101" t="s">
        <v>1100</v>
      </c>
      <c r="V101">
        <v>14.43</v>
      </c>
      <c r="W101" t="s">
        <v>14</v>
      </c>
    </row>
    <row r="102" spans="1:23" x14ac:dyDescent="0.2">
      <c r="A102" t="s">
        <v>1011</v>
      </c>
      <c r="B102">
        <v>19</v>
      </c>
      <c r="C102" t="s">
        <v>711</v>
      </c>
      <c r="D102" t="s">
        <v>1101</v>
      </c>
      <c r="E102" t="s">
        <v>14</v>
      </c>
      <c r="F102" t="s">
        <v>1102</v>
      </c>
      <c r="G102" t="s">
        <v>599</v>
      </c>
      <c r="H102" t="s">
        <v>605</v>
      </c>
      <c r="I102" s="6">
        <v>42370</v>
      </c>
      <c r="J102">
        <v>46.9</v>
      </c>
      <c r="K102" s="6">
        <v>42808</v>
      </c>
      <c r="L102">
        <v>14.43</v>
      </c>
      <c r="M102">
        <v>14</v>
      </c>
      <c r="N102">
        <v>1.2</v>
      </c>
      <c r="O102" t="b">
        <v>0</v>
      </c>
      <c r="P102" t="s">
        <v>1103</v>
      </c>
      <c r="Q102" t="s">
        <v>1104</v>
      </c>
      <c r="R102" t="s">
        <v>1105</v>
      </c>
      <c r="S102">
        <v>106</v>
      </c>
      <c r="T102">
        <v>27</v>
      </c>
      <c r="V102">
        <v>14.43</v>
      </c>
      <c r="W102" t="s">
        <v>14</v>
      </c>
    </row>
    <row r="103" spans="1:23" s="1155" customFormat="1" x14ac:dyDescent="0.2">
      <c r="A103" t="s">
        <v>1011</v>
      </c>
      <c r="B103">
        <v>20</v>
      </c>
      <c r="C103" t="s">
        <v>711</v>
      </c>
      <c r="D103" t="s">
        <v>1106</v>
      </c>
      <c r="E103" t="s">
        <v>14</v>
      </c>
      <c r="F103" t="s">
        <v>1107</v>
      </c>
      <c r="G103" t="s">
        <v>599</v>
      </c>
      <c r="H103" t="s">
        <v>605</v>
      </c>
      <c r="I103" s="6">
        <v>42370</v>
      </c>
      <c r="J103">
        <v>33.799999999999997</v>
      </c>
      <c r="K103" s="6">
        <v>42809</v>
      </c>
      <c r="L103">
        <v>14.47</v>
      </c>
      <c r="M103">
        <v>14</v>
      </c>
      <c r="N103">
        <v>1.21</v>
      </c>
      <c r="O103" t="b">
        <v>0</v>
      </c>
      <c r="P103" t="s">
        <v>1108</v>
      </c>
      <c r="Q103" t="s">
        <v>1109</v>
      </c>
      <c r="R103"/>
      <c r="S103">
        <v>104</v>
      </c>
      <c r="T103">
        <v>27</v>
      </c>
      <c r="U103" t="s">
        <v>1100</v>
      </c>
      <c r="V103">
        <v>14.47</v>
      </c>
      <c r="W103" t="s">
        <v>14</v>
      </c>
    </row>
    <row r="104" spans="1:23" s="1155" customFormat="1" x14ac:dyDescent="0.2">
      <c r="A104" t="s">
        <v>1011</v>
      </c>
      <c r="B104">
        <v>21</v>
      </c>
      <c r="C104" t="s">
        <v>711</v>
      </c>
      <c r="D104" t="s">
        <v>1110</v>
      </c>
      <c r="E104" t="s">
        <v>14</v>
      </c>
      <c r="F104" t="s">
        <v>1111</v>
      </c>
      <c r="G104" t="s">
        <v>599</v>
      </c>
      <c r="H104" t="s">
        <v>716</v>
      </c>
      <c r="I104" s="6">
        <v>42370</v>
      </c>
      <c r="J104">
        <v>46</v>
      </c>
      <c r="K104" s="6">
        <v>42809</v>
      </c>
      <c r="L104">
        <v>14.47</v>
      </c>
      <c r="M104">
        <v>14</v>
      </c>
      <c r="N104">
        <v>1.21</v>
      </c>
      <c r="O104" t="b">
        <v>0</v>
      </c>
      <c r="P104" t="s">
        <v>1112</v>
      </c>
      <c r="Q104" t="s">
        <v>1113</v>
      </c>
      <c r="R104" t="s">
        <v>1114</v>
      </c>
      <c r="S104">
        <v>105</v>
      </c>
      <c r="T104">
        <v>26</v>
      </c>
      <c r="U104" t="s">
        <v>1100</v>
      </c>
      <c r="V104">
        <v>14.47</v>
      </c>
      <c r="W104" t="s">
        <v>14</v>
      </c>
    </row>
    <row r="105" spans="1:23" s="1155" customFormat="1" x14ac:dyDescent="0.2">
      <c r="A105" t="s">
        <v>1011</v>
      </c>
      <c r="B105">
        <v>22</v>
      </c>
      <c r="C105" t="s">
        <v>711</v>
      </c>
      <c r="D105" t="s">
        <v>1115</v>
      </c>
      <c r="E105" t="s">
        <v>14</v>
      </c>
      <c r="F105" t="s">
        <v>1116</v>
      </c>
      <c r="G105" t="s">
        <v>599</v>
      </c>
      <c r="H105" t="s">
        <v>716</v>
      </c>
      <c r="I105" s="6">
        <v>42370</v>
      </c>
      <c r="J105">
        <v>42</v>
      </c>
      <c r="K105" s="6">
        <v>42809</v>
      </c>
      <c r="L105">
        <v>14.47</v>
      </c>
      <c r="M105">
        <v>14</v>
      </c>
      <c r="N105">
        <v>1.21</v>
      </c>
      <c r="O105" t="b">
        <v>0</v>
      </c>
      <c r="P105" t="s">
        <v>1117</v>
      </c>
      <c r="Q105" t="s">
        <v>1118</v>
      </c>
      <c r="R105"/>
      <c r="S105">
        <v>107</v>
      </c>
      <c r="T105">
        <v>26</v>
      </c>
      <c r="U105" t="s">
        <v>1100</v>
      </c>
      <c r="V105">
        <v>14.47</v>
      </c>
      <c r="W105" t="s">
        <v>14</v>
      </c>
    </row>
    <row r="106" spans="1:23" s="1155" customFormat="1" x14ac:dyDescent="0.2">
      <c r="A106" t="s">
        <v>1011</v>
      </c>
      <c r="B106">
        <v>23</v>
      </c>
      <c r="C106" t="s">
        <v>711</v>
      </c>
      <c r="D106" t="s">
        <v>1119</v>
      </c>
      <c r="E106" t="s">
        <v>14</v>
      </c>
      <c r="F106" t="s">
        <v>1120</v>
      </c>
      <c r="G106" t="s">
        <v>599</v>
      </c>
      <c r="H106" t="s">
        <v>716</v>
      </c>
      <c r="I106" s="6">
        <v>42369</v>
      </c>
      <c r="J106">
        <v>43.8</v>
      </c>
      <c r="K106" s="6">
        <v>42809</v>
      </c>
      <c r="L106">
        <v>14.5</v>
      </c>
      <c r="M106">
        <v>15</v>
      </c>
      <c r="N106">
        <v>1.21</v>
      </c>
      <c r="O106" t="b">
        <v>0</v>
      </c>
      <c r="P106" t="s">
        <v>1121</v>
      </c>
      <c r="Q106" t="s">
        <v>1122</v>
      </c>
      <c r="R106" t="s">
        <v>1123</v>
      </c>
      <c r="S106">
        <v>108</v>
      </c>
      <c r="T106">
        <v>27</v>
      </c>
      <c r="U106" t="s">
        <v>1100</v>
      </c>
      <c r="V106">
        <v>14.5</v>
      </c>
      <c r="W106" t="s">
        <v>14</v>
      </c>
    </row>
    <row r="107" spans="1:23" x14ac:dyDescent="0.2">
      <c r="A107" t="s">
        <v>1011</v>
      </c>
      <c r="B107">
        <v>24</v>
      </c>
      <c r="C107" t="s">
        <v>711</v>
      </c>
      <c r="D107" t="s">
        <v>1124</v>
      </c>
      <c r="E107" t="s">
        <v>14</v>
      </c>
      <c r="F107" t="s">
        <v>1125</v>
      </c>
      <c r="G107" t="s">
        <v>599</v>
      </c>
      <c r="H107" t="s">
        <v>716</v>
      </c>
      <c r="I107" s="6">
        <v>42369</v>
      </c>
      <c r="J107">
        <v>43.9</v>
      </c>
      <c r="K107" s="6">
        <v>42809</v>
      </c>
      <c r="L107">
        <v>14.5</v>
      </c>
      <c r="M107">
        <v>15</v>
      </c>
      <c r="N107">
        <v>1.21</v>
      </c>
      <c r="O107" t="b">
        <v>0</v>
      </c>
      <c r="P107" t="s">
        <v>1126</v>
      </c>
      <c r="Q107" t="s">
        <v>1127</v>
      </c>
      <c r="R107" t="s">
        <v>1128</v>
      </c>
      <c r="S107">
        <v>111</v>
      </c>
      <c r="T107">
        <v>28</v>
      </c>
      <c r="U107" t="s">
        <v>1100</v>
      </c>
      <c r="V107">
        <v>14.5</v>
      </c>
      <c r="W107" t="s">
        <v>14</v>
      </c>
    </row>
    <row r="108" spans="1:23" x14ac:dyDescent="0.2">
      <c r="A108" t="s">
        <v>1011</v>
      </c>
      <c r="B108">
        <v>25</v>
      </c>
      <c r="C108" t="s">
        <v>711</v>
      </c>
      <c r="D108" t="s">
        <v>1129</v>
      </c>
      <c r="E108" t="s">
        <v>14</v>
      </c>
      <c r="F108" t="s">
        <v>1130</v>
      </c>
      <c r="G108" t="s">
        <v>599</v>
      </c>
      <c r="H108" t="s">
        <v>716</v>
      </c>
      <c r="I108" s="6">
        <v>42369</v>
      </c>
      <c r="J108">
        <v>54</v>
      </c>
      <c r="K108" s="6">
        <v>42809</v>
      </c>
      <c r="L108">
        <v>14.5</v>
      </c>
      <c r="M108">
        <v>15</v>
      </c>
      <c r="N108">
        <v>1.21</v>
      </c>
      <c r="O108" t="b">
        <v>0</v>
      </c>
      <c r="P108" t="s">
        <v>1131</v>
      </c>
      <c r="Q108" t="s">
        <v>1132</v>
      </c>
      <c r="R108" t="s">
        <v>1133</v>
      </c>
      <c r="S108">
        <v>100</v>
      </c>
      <c r="T108">
        <v>29</v>
      </c>
      <c r="U108" t="s">
        <v>1100</v>
      </c>
      <c r="V108">
        <v>14.5</v>
      </c>
      <c r="W108" t="s">
        <v>14</v>
      </c>
    </row>
    <row r="109" spans="1:23" x14ac:dyDescent="0.2">
      <c r="A109" t="s">
        <v>1011</v>
      </c>
      <c r="B109">
        <v>26</v>
      </c>
      <c r="C109" t="s">
        <v>711</v>
      </c>
      <c r="D109" t="s">
        <v>1134</v>
      </c>
      <c r="E109" t="s">
        <v>14</v>
      </c>
      <c r="F109" t="s">
        <v>1135</v>
      </c>
      <c r="G109" t="s">
        <v>599</v>
      </c>
      <c r="H109" t="s">
        <v>716</v>
      </c>
      <c r="I109" s="6">
        <v>42369</v>
      </c>
      <c r="J109">
        <v>43.1</v>
      </c>
      <c r="K109" s="6">
        <v>42809</v>
      </c>
      <c r="L109">
        <v>14.5</v>
      </c>
      <c r="M109">
        <v>15</v>
      </c>
      <c r="N109">
        <v>1.21</v>
      </c>
      <c r="O109" t="b">
        <v>0</v>
      </c>
      <c r="P109" t="s">
        <v>1136</v>
      </c>
      <c r="Q109" t="s">
        <v>1137</v>
      </c>
      <c r="R109" t="s">
        <v>1138</v>
      </c>
      <c r="S109">
        <v>106</v>
      </c>
      <c r="T109">
        <v>26</v>
      </c>
      <c r="U109" t="s">
        <v>1100</v>
      </c>
      <c r="V109">
        <v>14.5</v>
      </c>
      <c r="W109" t="s">
        <v>14</v>
      </c>
    </row>
    <row r="110" spans="1:23" x14ac:dyDescent="0.2">
      <c r="A110" s="1155" t="s">
        <v>1139</v>
      </c>
      <c r="B110" s="1155">
        <v>1</v>
      </c>
      <c r="C110" s="1155" t="s">
        <v>711</v>
      </c>
      <c r="D110" s="1155" t="s">
        <v>240</v>
      </c>
      <c r="E110" s="1155" t="s">
        <v>713</v>
      </c>
      <c r="F110" s="1155" t="s">
        <v>241</v>
      </c>
      <c r="G110" s="1155" t="s">
        <v>599</v>
      </c>
      <c r="H110" s="1155" t="s">
        <v>605</v>
      </c>
      <c r="I110" s="1156">
        <v>42370</v>
      </c>
      <c r="J110" s="1155">
        <v>31.2</v>
      </c>
      <c r="K110" s="1156">
        <v>42894</v>
      </c>
      <c r="L110" s="1155">
        <v>17.23</v>
      </c>
      <c r="M110" s="1155">
        <v>17</v>
      </c>
      <c r="N110" s="1155">
        <v>1.44</v>
      </c>
      <c r="O110" s="1155" t="b">
        <v>1</v>
      </c>
      <c r="P110" s="1155" t="s">
        <v>1140</v>
      </c>
      <c r="Q110" s="1155" t="s">
        <v>1141</v>
      </c>
      <c r="R110" s="1155" t="s">
        <v>1142</v>
      </c>
      <c r="S110" s="1155">
        <v>64</v>
      </c>
      <c r="T110" s="1155">
        <v>26</v>
      </c>
      <c r="U110" s="1155"/>
      <c r="V110" s="1155">
        <v>17.23</v>
      </c>
      <c r="W110" s="1155" t="s">
        <v>713</v>
      </c>
    </row>
    <row r="111" spans="1:23" x14ac:dyDescent="0.2">
      <c r="A111" t="s">
        <v>1139</v>
      </c>
      <c r="B111">
        <v>2</v>
      </c>
      <c r="C111" t="s">
        <v>711</v>
      </c>
      <c r="D111" t="s">
        <v>242</v>
      </c>
      <c r="E111" t="s">
        <v>713</v>
      </c>
      <c r="F111" t="s">
        <v>243</v>
      </c>
      <c r="G111" t="s">
        <v>599</v>
      </c>
      <c r="H111" t="s">
        <v>605</v>
      </c>
      <c r="I111" s="6">
        <v>42370</v>
      </c>
      <c r="J111">
        <v>34.6</v>
      </c>
      <c r="K111" s="6">
        <v>42894</v>
      </c>
      <c r="L111">
        <v>17.23</v>
      </c>
      <c r="M111">
        <v>17</v>
      </c>
      <c r="N111">
        <v>1.44</v>
      </c>
      <c r="O111" t="b">
        <v>1</v>
      </c>
      <c r="P111" t="s">
        <v>1143</v>
      </c>
      <c r="V111">
        <v>17.23</v>
      </c>
      <c r="W111" t="s">
        <v>713</v>
      </c>
    </row>
    <row r="112" spans="1:23" x14ac:dyDescent="0.2">
      <c r="A112" t="s">
        <v>1139</v>
      </c>
      <c r="B112">
        <v>3</v>
      </c>
      <c r="C112" t="s">
        <v>711</v>
      </c>
      <c r="D112" t="s">
        <v>244</v>
      </c>
      <c r="E112" t="s">
        <v>713</v>
      </c>
      <c r="F112" t="s">
        <v>245</v>
      </c>
      <c r="G112" t="s">
        <v>599</v>
      </c>
      <c r="H112" t="s">
        <v>605</v>
      </c>
      <c r="I112" s="6">
        <v>42370</v>
      </c>
      <c r="J112">
        <v>33.6</v>
      </c>
      <c r="K112" s="6">
        <v>42894</v>
      </c>
      <c r="L112">
        <v>17.23</v>
      </c>
      <c r="M112">
        <v>17</v>
      </c>
      <c r="N112">
        <v>1.44</v>
      </c>
      <c r="O112" t="b">
        <v>1</v>
      </c>
      <c r="P112" t="s">
        <v>1144</v>
      </c>
      <c r="V112">
        <v>17.23</v>
      </c>
      <c r="W112" t="s">
        <v>713</v>
      </c>
    </row>
    <row r="113" spans="1:23" x14ac:dyDescent="0.2">
      <c r="A113" t="s">
        <v>1139</v>
      </c>
      <c r="B113">
        <v>4</v>
      </c>
      <c r="C113" t="s">
        <v>711</v>
      </c>
      <c r="D113" t="s">
        <v>246</v>
      </c>
      <c r="E113" t="s">
        <v>713</v>
      </c>
      <c r="F113" t="s">
        <v>247</v>
      </c>
      <c r="G113" t="s">
        <v>599</v>
      </c>
      <c r="H113" t="s">
        <v>605</v>
      </c>
      <c r="I113" s="6">
        <v>42370</v>
      </c>
      <c r="J113">
        <v>28.5</v>
      </c>
      <c r="K113" s="6">
        <v>42894</v>
      </c>
      <c r="L113">
        <v>17.23</v>
      </c>
      <c r="M113">
        <v>17</v>
      </c>
      <c r="N113">
        <v>1.44</v>
      </c>
      <c r="O113" t="b">
        <v>1</v>
      </c>
      <c r="P113" t="s">
        <v>1145</v>
      </c>
      <c r="V113">
        <v>17.23</v>
      </c>
      <c r="W113" t="s">
        <v>713</v>
      </c>
    </row>
    <row r="114" spans="1:23" x14ac:dyDescent="0.2">
      <c r="A114" t="s">
        <v>1139</v>
      </c>
      <c r="B114">
        <v>5</v>
      </c>
      <c r="C114" t="s">
        <v>711</v>
      </c>
      <c r="D114" t="s">
        <v>248</v>
      </c>
      <c r="E114" t="s">
        <v>713</v>
      </c>
      <c r="F114" t="s">
        <v>249</v>
      </c>
      <c r="G114" t="s">
        <v>715</v>
      </c>
      <c r="H114" t="s">
        <v>605</v>
      </c>
      <c r="I114" s="6">
        <v>42432</v>
      </c>
      <c r="J114">
        <v>26.3</v>
      </c>
      <c r="K114" s="6">
        <v>42888</v>
      </c>
      <c r="L114">
        <v>14.97</v>
      </c>
      <c r="M114">
        <v>15</v>
      </c>
      <c r="N114">
        <v>1.25</v>
      </c>
      <c r="O114" t="b">
        <v>0</v>
      </c>
      <c r="P114" t="s">
        <v>1146</v>
      </c>
      <c r="Q114" t="s">
        <v>1147</v>
      </c>
      <c r="R114" t="s">
        <v>1148</v>
      </c>
      <c r="S114">
        <v>112</v>
      </c>
      <c r="T114">
        <v>26</v>
      </c>
      <c r="V114">
        <v>14.97</v>
      </c>
      <c r="W114" t="s">
        <v>713</v>
      </c>
    </row>
    <row r="115" spans="1:23" x14ac:dyDescent="0.2">
      <c r="A115" t="s">
        <v>1139</v>
      </c>
      <c r="B115">
        <v>6</v>
      </c>
      <c r="C115" t="s">
        <v>711</v>
      </c>
      <c r="D115" t="s">
        <v>251</v>
      </c>
      <c r="E115" t="s">
        <v>713</v>
      </c>
      <c r="F115" t="s">
        <v>252</v>
      </c>
      <c r="G115" t="s">
        <v>715</v>
      </c>
      <c r="H115" t="s">
        <v>605</v>
      </c>
      <c r="I115" s="6">
        <v>42432</v>
      </c>
      <c r="J115">
        <v>25.7</v>
      </c>
      <c r="K115" s="6">
        <v>42888</v>
      </c>
      <c r="L115">
        <v>14.97</v>
      </c>
      <c r="M115">
        <v>15</v>
      </c>
      <c r="N115">
        <v>1.25</v>
      </c>
      <c r="O115" t="b">
        <v>0</v>
      </c>
      <c r="P115" t="s">
        <v>1149</v>
      </c>
      <c r="Q115" t="s">
        <v>1150</v>
      </c>
      <c r="R115" t="s">
        <v>1151</v>
      </c>
      <c r="S115">
        <v>110</v>
      </c>
      <c r="T115">
        <v>25</v>
      </c>
      <c r="V115">
        <v>14.97</v>
      </c>
      <c r="W115" t="s">
        <v>713</v>
      </c>
    </row>
    <row r="116" spans="1:23" x14ac:dyDescent="0.2">
      <c r="A116" t="s">
        <v>1139</v>
      </c>
      <c r="B116">
        <v>7</v>
      </c>
      <c r="C116" t="s">
        <v>711</v>
      </c>
      <c r="D116" t="s">
        <v>253</v>
      </c>
      <c r="E116" t="s">
        <v>713</v>
      </c>
      <c r="F116" t="s">
        <v>254</v>
      </c>
      <c r="G116" t="s">
        <v>715</v>
      </c>
      <c r="H116" t="s">
        <v>605</v>
      </c>
      <c r="I116" s="6">
        <v>42432</v>
      </c>
      <c r="J116">
        <v>25.2</v>
      </c>
      <c r="K116" s="6">
        <v>42888</v>
      </c>
      <c r="L116">
        <v>14.97</v>
      </c>
      <c r="M116">
        <v>15</v>
      </c>
      <c r="N116">
        <v>1.25</v>
      </c>
      <c r="O116" t="b">
        <v>0</v>
      </c>
      <c r="P116" t="s">
        <v>1152</v>
      </c>
      <c r="Q116" t="s">
        <v>1153</v>
      </c>
      <c r="R116" t="s">
        <v>1154</v>
      </c>
      <c r="S116">
        <v>113</v>
      </c>
      <c r="T116">
        <v>25</v>
      </c>
      <c r="U116" t="s">
        <v>1155</v>
      </c>
      <c r="V116">
        <v>14.97</v>
      </c>
      <c r="W116" t="s">
        <v>713</v>
      </c>
    </row>
    <row r="117" spans="1:23" x14ac:dyDescent="0.2">
      <c r="A117" t="s">
        <v>1139</v>
      </c>
      <c r="B117">
        <v>8</v>
      </c>
      <c r="C117" t="s">
        <v>711</v>
      </c>
      <c r="D117" t="s">
        <v>255</v>
      </c>
      <c r="E117" t="s">
        <v>713</v>
      </c>
      <c r="F117" t="s">
        <v>256</v>
      </c>
      <c r="G117" t="s">
        <v>715</v>
      </c>
      <c r="H117" t="s">
        <v>605</v>
      </c>
      <c r="I117" s="6">
        <v>42432</v>
      </c>
      <c r="J117">
        <v>25.6</v>
      </c>
      <c r="K117" s="6">
        <v>42888</v>
      </c>
      <c r="L117">
        <v>14.97</v>
      </c>
      <c r="M117">
        <v>15</v>
      </c>
      <c r="N117">
        <v>1.25</v>
      </c>
      <c r="O117" t="b">
        <v>0</v>
      </c>
      <c r="P117" t="s">
        <v>1156</v>
      </c>
      <c r="Q117" t="s">
        <v>1157</v>
      </c>
      <c r="R117" t="s">
        <v>1158</v>
      </c>
      <c r="S117">
        <v>113</v>
      </c>
      <c r="T117">
        <v>25</v>
      </c>
      <c r="U117" t="s">
        <v>1155</v>
      </c>
      <c r="V117">
        <v>14.97</v>
      </c>
      <c r="W117" t="s">
        <v>713</v>
      </c>
    </row>
    <row r="118" spans="1:23" s="1155" customFormat="1" x14ac:dyDescent="0.2">
      <c r="A118" t="s">
        <v>1139</v>
      </c>
      <c r="B118">
        <v>9</v>
      </c>
      <c r="C118" t="s">
        <v>711</v>
      </c>
      <c r="D118" t="s">
        <v>257</v>
      </c>
      <c r="E118" t="s">
        <v>713</v>
      </c>
      <c r="F118" t="s">
        <v>258</v>
      </c>
      <c r="G118" t="s">
        <v>715</v>
      </c>
      <c r="H118" t="s">
        <v>605</v>
      </c>
      <c r="I118" s="6">
        <v>42432</v>
      </c>
      <c r="J118">
        <v>24.9</v>
      </c>
      <c r="K118" s="6">
        <v>42888</v>
      </c>
      <c r="L118">
        <v>14.97</v>
      </c>
      <c r="M118">
        <v>15</v>
      </c>
      <c r="N118">
        <v>1.25</v>
      </c>
      <c r="O118" t="b">
        <v>0</v>
      </c>
      <c r="P118" t="s">
        <v>1159</v>
      </c>
      <c r="Q118" t="s">
        <v>1160</v>
      </c>
      <c r="R118" t="s">
        <v>1161</v>
      </c>
      <c r="S118">
        <v>107</v>
      </c>
      <c r="T118">
        <v>26</v>
      </c>
      <c r="U118" t="s">
        <v>1100</v>
      </c>
      <c r="V118">
        <v>14.97</v>
      </c>
      <c r="W118" t="s">
        <v>713</v>
      </c>
    </row>
    <row r="119" spans="1:23" s="1155" customFormat="1" x14ac:dyDescent="0.2">
      <c r="A119" t="s">
        <v>1139</v>
      </c>
      <c r="B119">
        <v>10</v>
      </c>
      <c r="C119" t="s">
        <v>711</v>
      </c>
      <c r="D119" t="s">
        <v>259</v>
      </c>
      <c r="E119" t="s">
        <v>713</v>
      </c>
      <c r="F119" t="s">
        <v>260</v>
      </c>
      <c r="G119" t="s">
        <v>715</v>
      </c>
      <c r="H119" t="s">
        <v>716</v>
      </c>
      <c r="I119" s="6">
        <v>42446</v>
      </c>
      <c r="J119">
        <v>29.2</v>
      </c>
      <c r="K119" s="6">
        <v>42881</v>
      </c>
      <c r="L119">
        <v>14.3</v>
      </c>
      <c r="M119">
        <v>14</v>
      </c>
      <c r="N119">
        <v>1.19</v>
      </c>
      <c r="O119" t="b">
        <v>0</v>
      </c>
      <c r="P119" t="s">
        <v>1162</v>
      </c>
      <c r="Q119" t="s">
        <v>1163</v>
      </c>
      <c r="R119" t="s">
        <v>1164</v>
      </c>
      <c r="S119">
        <v>104</v>
      </c>
      <c r="T119">
        <v>24</v>
      </c>
      <c r="U119" t="s">
        <v>1165</v>
      </c>
      <c r="V119">
        <v>14.3</v>
      </c>
      <c r="W119" t="s">
        <v>713</v>
      </c>
    </row>
    <row r="120" spans="1:23" s="1155" customFormat="1" x14ac:dyDescent="0.2">
      <c r="A120" t="s">
        <v>1139</v>
      </c>
      <c r="B120">
        <v>11</v>
      </c>
      <c r="C120" t="s">
        <v>711</v>
      </c>
      <c r="D120" t="s">
        <v>262</v>
      </c>
      <c r="E120" t="s">
        <v>713</v>
      </c>
      <c r="F120" t="s">
        <v>263</v>
      </c>
      <c r="G120" t="s">
        <v>715</v>
      </c>
      <c r="H120" t="s">
        <v>716</v>
      </c>
      <c r="I120" s="6">
        <v>42446</v>
      </c>
      <c r="J120">
        <v>30.9</v>
      </c>
      <c r="K120" s="6">
        <v>42881</v>
      </c>
      <c r="L120">
        <v>14.3</v>
      </c>
      <c r="M120">
        <v>14</v>
      </c>
      <c r="N120">
        <v>1.19</v>
      </c>
      <c r="O120" t="b">
        <v>0</v>
      </c>
      <c r="P120" t="s">
        <v>1166</v>
      </c>
      <c r="Q120" t="s">
        <v>1167</v>
      </c>
      <c r="R120" t="s">
        <v>1168</v>
      </c>
      <c r="S120">
        <v>107</v>
      </c>
      <c r="T120">
        <v>25</v>
      </c>
      <c r="U120" t="s">
        <v>1165</v>
      </c>
      <c r="V120">
        <v>14.3</v>
      </c>
      <c r="W120" t="s">
        <v>713</v>
      </c>
    </row>
    <row r="121" spans="1:23" x14ac:dyDescent="0.2">
      <c r="A121" t="s">
        <v>1139</v>
      </c>
      <c r="B121">
        <v>12</v>
      </c>
      <c r="C121" t="s">
        <v>711</v>
      </c>
      <c r="D121" t="s">
        <v>264</v>
      </c>
      <c r="E121" t="s">
        <v>713</v>
      </c>
      <c r="F121" t="s">
        <v>265</v>
      </c>
      <c r="G121" t="s">
        <v>715</v>
      </c>
      <c r="H121" t="s">
        <v>716</v>
      </c>
      <c r="I121" s="6">
        <v>42446</v>
      </c>
      <c r="J121">
        <v>27.9</v>
      </c>
      <c r="K121" s="6">
        <v>42881</v>
      </c>
      <c r="L121">
        <v>14.3</v>
      </c>
      <c r="M121">
        <v>14</v>
      </c>
      <c r="N121">
        <v>1.19</v>
      </c>
      <c r="O121" t="b">
        <v>0</v>
      </c>
      <c r="P121" t="s">
        <v>1169</v>
      </c>
      <c r="Q121" t="s">
        <v>1170</v>
      </c>
      <c r="R121" t="s">
        <v>1171</v>
      </c>
      <c r="V121">
        <v>14.3</v>
      </c>
      <c r="W121" t="s">
        <v>713</v>
      </c>
    </row>
    <row r="122" spans="1:23" x14ac:dyDescent="0.2">
      <c r="A122" t="s">
        <v>1139</v>
      </c>
      <c r="B122">
        <v>13</v>
      </c>
      <c r="C122" t="s">
        <v>711</v>
      </c>
      <c r="D122" t="s">
        <v>266</v>
      </c>
      <c r="E122" t="s">
        <v>713</v>
      </c>
      <c r="F122" t="s">
        <v>267</v>
      </c>
      <c r="G122" t="s">
        <v>715</v>
      </c>
      <c r="H122" t="s">
        <v>716</v>
      </c>
      <c r="I122" s="6">
        <v>42432</v>
      </c>
      <c r="J122">
        <v>30.3</v>
      </c>
      <c r="K122" s="6">
        <v>42881</v>
      </c>
      <c r="L122">
        <v>14.77</v>
      </c>
      <c r="M122">
        <v>15</v>
      </c>
      <c r="N122">
        <v>1.23</v>
      </c>
      <c r="O122" t="b">
        <v>0</v>
      </c>
      <c r="P122" t="s">
        <v>1172</v>
      </c>
      <c r="V122">
        <v>14.77</v>
      </c>
      <c r="W122" t="s">
        <v>713</v>
      </c>
    </row>
    <row r="123" spans="1:23" x14ac:dyDescent="0.2">
      <c r="A123" t="s">
        <v>1139</v>
      </c>
      <c r="B123">
        <v>14</v>
      </c>
      <c r="C123" t="s">
        <v>711</v>
      </c>
      <c r="D123" t="s">
        <v>269</v>
      </c>
      <c r="E123" t="s">
        <v>713</v>
      </c>
      <c r="F123" t="s">
        <v>270</v>
      </c>
      <c r="G123" t="s">
        <v>715</v>
      </c>
      <c r="H123" t="s">
        <v>716</v>
      </c>
      <c r="I123" s="6">
        <v>42432</v>
      </c>
      <c r="J123">
        <v>31.2</v>
      </c>
      <c r="K123" s="6">
        <v>42881</v>
      </c>
      <c r="L123">
        <v>14.77</v>
      </c>
      <c r="M123">
        <v>15</v>
      </c>
      <c r="N123">
        <v>1.23</v>
      </c>
      <c r="O123" t="b">
        <v>0</v>
      </c>
      <c r="P123" t="s">
        <v>1173</v>
      </c>
      <c r="Q123" t="s">
        <v>1174</v>
      </c>
      <c r="R123" t="s">
        <v>1175</v>
      </c>
      <c r="S123">
        <v>93</v>
      </c>
      <c r="T123">
        <v>25</v>
      </c>
      <c r="U123" t="s">
        <v>1165</v>
      </c>
      <c r="V123">
        <v>14.77</v>
      </c>
      <c r="W123" t="s">
        <v>713</v>
      </c>
    </row>
    <row r="124" spans="1:23" s="1155" customFormat="1" x14ac:dyDescent="0.2">
      <c r="A124" t="s">
        <v>1139</v>
      </c>
      <c r="B124">
        <v>15</v>
      </c>
      <c r="C124" t="s">
        <v>711</v>
      </c>
      <c r="D124" t="s">
        <v>271</v>
      </c>
      <c r="E124" t="s">
        <v>713</v>
      </c>
      <c r="F124" t="s">
        <v>272</v>
      </c>
      <c r="G124" t="s">
        <v>715</v>
      </c>
      <c r="H124" t="s">
        <v>716</v>
      </c>
      <c r="I124" s="6">
        <v>42432</v>
      </c>
      <c r="J124">
        <v>34.1</v>
      </c>
      <c r="K124" s="6">
        <v>42881</v>
      </c>
      <c r="L124">
        <v>14.77</v>
      </c>
      <c r="M124">
        <v>15</v>
      </c>
      <c r="N124">
        <v>1.23</v>
      </c>
      <c r="O124" t="b">
        <v>0</v>
      </c>
      <c r="P124" t="s">
        <v>1176</v>
      </c>
      <c r="Q124" t="s">
        <v>1177</v>
      </c>
      <c r="R124" t="s">
        <v>1178</v>
      </c>
      <c r="S124">
        <v>102</v>
      </c>
      <c r="T124">
        <v>25</v>
      </c>
      <c r="U124" t="s">
        <v>1165</v>
      </c>
      <c r="V124">
        <v>14.77</v>
      </c>
      <c r="W124" t="s">
        <v>713</v>
      </c>
    </row>
    <row r="125" spans="1:23" s="1155" customFormat="1" x14ac:dyDescent="0.2">
      <c r="A125" t="s">
        <v>1139</v>
      </c>
      <c r="B125">
        <v>16</v>
      </c>
      <c r="C125" t="s">
        <v>711</v>
      </c>
      <c r="D125" t="s">
        <v>273</v>
      </c>
      <c r="E125" t="s">
        <v>713</v>
      </c>
      <c r="F125" t="s">
        <v>274</v>
      </c>
      <c r="G125" t="s">
        <v>715</v>
      </c>
      <c r="H125" t="s">
        <v>716</v>
      </c>
      <c r="I125" s="6">
        <v>42376</v>
      </c>
      <c r="J125">
        <v>32.799999999999997</v>
      </c>
      <c r="K125" s="6">
        <v>42888</v>
      </c>
      <c r="L125">
        <v>16.829999999999998</v>
      </c>
      <c r="M125">
        <v>17</v>
      </c>
      <c r="N125">
        <v>1.4</v>
      </c>
      <c r="O125" t="b">
        <v>1</v>
      </c>
      <c r="P125" t="s">
        <v>1179</v>
      </c>
      <c r="Q125" t="s">
        <v>1180</v>
      </c>
      <c r="R125" t="s">
        <v>1181</v>
      </c>
      <c r="S125">
        <v>109</v>
      </c>
      <c r="T125">
        <v>27</v>
      </c>
      <c r="U125" t="s">
        <v>1155</v>
      </c>
      <c r="V125">
        <v>16.829999999999998</v>
      </c>
      <c r="W125" t="s">
        <v>713</v>
      </c>
    </row>
    <row r="126" spans="1:23" s="1155" customFormat="1" x14ac:dyDescent="0.2">
      <c r="A126" t="s">
        <v>1139</v>
      </c>
      <c r="B126">
        <v>17</v>
      </c>
      <c r="C126" t="s">
        <v>711</v>
      </c>
      <c r="D126" t="s">
        <v>276</v>
      </c>
      <c r="E126" t="s">
        <v>713</v>
      </c>
      <c r="F126" t="s">
        <v>277</v>
      </c>
      <c r="G126" t="s">
        <v>715</v>
      </c>
      <c r="H126" t="s">
        <v>716</v>
      </c>
      <c r="I126" s="6">
        <v>42376</v>
      </c>
      <c r="J126">
        <v>30.6</v>
      </c>
      <c r="K126" s="6">
        <v>42888</v>
      </c>
      <c r="L126">
        <v>16.829999999999998</v>
      </c>
      <c r="M126">
        <v>17</v>
      </c>
      <c r="N126">
        <v>1.4</v>
      </c>
      <c r="O126" t="b">
        <v>1</v>
      </c>
      <c r="P126" t="s">
        <v>1182</v>
      </c>
      <c r="Q126"/>
      <c r="R126"/>
      <c r="S126"/>
      <c r="T126"/>
      <c r="U126"/>
      <c r="V126">
        <v>16.829999999999998</v>
      </c>
      <c r="W126" t="s">
        <v>713</v>
      </c>
    </row>
    <row r="127" spans="1:23" x14ac:dyDescent="0.2">
      <c r="A127" t="s">
        <v>1139</v>
      </c>
      <c r="B127">
        <v>18</v>
      </c>
      <c r="C127" t="s">
        <v>711</v>
      </c>
      <c r="D127" t="s">
        <v>278</v>
      </c>
      <c r="E127" t="s">
        <v>713</v>
      </c>
      <c r="F127" t="s">
        <v>279</v>
      </c>
      <c r="G127" t="s">
        <v>1009</v>
      </c>
      <c r="H127" t="s">
        <v>716</v>
      </c>
      <c r="I127" s="6">
        <v>42443</v>
      </c>
      <c r="J127">
        <v>27</v>
      </c>
      <c r="K127" s="6">
        <v>42879</v>
      </c>
      <c r="L127">
        <v>14.33</v>
      </c>
      <c r="M127">
        <v>14</v>
      </c>
      <c r="N127">
        <v>1.19</v>
      </c>
      <c r="O127" t="b">
        <v>0</v>
      </c>
      <c r="P127" t="s">
        <v>1183</v>
      </c>
      <c r="Q127" t="s">
        <v>1184</v>
      </c>
      <c r="R127" t="s">
        <v>1185</v>
      </c>
      <c r="S127">
        <v>106</v>
      </c>
      <c r="T127">
        <v>28</v>
      </c>
      <c r="U127" t="s">
        <v>1165</v>
      </c>
      <c r="V127">
        <v>14.33</v>
      </c>
      <c r="W127" t="s">
        <v>713</v>
      </c>
    </row>
    <row r="128" spans="1:23" x14ac:dyDescent="0.2">
      <c r="A128" t="s">
        <v>1139</v>
      </c>
      <c r="B128">
        <v>19</v>
      </c>
      <c r="C128" t="s">
        <v>711</v>
      </c>
      <c r="D128" t="s">
        <v>281</v>
      </c>
      <c r="E128" t="s">
        <v>713</v>
      </c>
      <c r="F128" t="s">
        <v>1186</v>
      </c>
      <c r="G128" t="s">
        <v>957</v>
      </c>
      <c r="H128" t="s">
        <v>605</v>
      </c>
      <c r="I128" s="6">
        <v>42438</v>
      </c>
      <c r="J128">
        <v>29.8</v>
      </c>
      <c r="K128" s="6">
        <v>42879</v>
      </c>
      <c r="L128">
        <v>14.5</v>
      </c>
      <c r="M128">
        <v>15</v>
      </c>
      <c r="N128">
        <v>1.21</v>
      </c>
      <c r="O128" t="b">
        <v>0</v>
      </c>
      <c r="P128" t="s">
        <v>1187</v>
      </c>
      <c r="V128">
        <v>14.5</v>
      </c>
      <c r="W128" t="s">
        <v>713</v>
      </c>
    </row>
    <row r="129" spans="1:23" s="1155" customFormat="1" x14ac:dyDescent="0.2">
      <c r="A129" t="s">
        <v>1139</v>
      </c>
      <c r="B129">
        <v>20</v>
      </c>
      <c r="C129" t="s">
        <v>711</v>
      </c>
      <c r="D129" t="s">
        <v>283</v>
      </c>
      <c r="E129" t="s">
        <v>713</v>
      </c>
      <c r="F129" t="s">
        <v>1188</v>
      </c>
      <c r="G129" t="s">
        <v>957</v>
      </c>
      <c r="H129" t="s">
        <v>605</v>
      </c>
      <c r="I129" s="6">
        <v>42438</v>
      </c>
      <c r="J129">
        <v>28.9</v>
      </c>
      <c r="K129" s="6">
        <v>42879</v>
      </c>
      <c r="L129">
        <v>14.5</v>
      </c>
      <c r="M129">
        <v>15</v>
      </c>
      <c r="N129">
        <v>1.21</v>
      </c>
      <c r="O129" t="b">
        <v>0</v>
      </c>
      <c r="P129" t="s">
        <v>1189</v>
      </c>
      <c r="Q129"/>
      <c r="R129"/>
      <c r="S129"/>
      <c r="T129"/>
      <c r="U129"/>
      <c r="V129">
        <v>14.5</v>
      </c>
      <c r="W129" t="s">
        <v>713</v>
      </c>
    </row>
    <row r="130" spans="1:23" s="1155" customFormat="1" x14ac:dyDescent="0.2">
      <c r="A130" t="s">
        <v>1139</v>
      </c>
      <c r="B130">
        <v>21</v>
      </c>
      <c r="C130" t="s">
        <v>711</v>
      </c>
      <c r="D130" t="s">
        <v>285</v>
      </c>
      <c r="E130" t="s">
        <v>713</v>
      </c>
      <c r="F130" t="s">
        <v>1190</v>
      </c>
      <c r="G130" t="s">
        <v>957</v>
      </c>
      <c r="H130" t="s">
        <v>716</v>
      </c>
      <c r="I130" s="6">
        <v>42438</v>
      </c>
      <c r="J130">
        <v>32.299999999999997</v>
      </c>
      <c r="K130" s="6">
        <v>42879</v>
      </c>
      <c r="L130">
        <v>14.5</v>
      </c>
      <c r="M130">
        <v>15</v>
      </c>
      <c r="N130">
        <v>1.21</v>
      </c>
      <c r="O130" t="b">
        <v>0</v>
      </c>
      <c r="P130" t="s">
        <v>1191</v>
      </c>
      <c r="Q130"/>
      <c r="R130"/>
      <c r="S130"/>
      <c r="T130"/>
      <c r="U130"/>
      <c r="V130">
        <v>14.5</v>
      </c>
      <c r="W130" t="s">
        <v>713</v>
      </c>
    </row>
    <row r="131" spans="1:23" s="1155" customFormat="1" x14ac:dyDescent="0.2">
      <c r="A131" t="s">
        <v>1139</v>
      </c>
      <c r="B131">
        <v>22</v>
      </c>
      <c r="C131" t="s">
        <v>711</v>
      </c>
      <c r="D131" t="s">
        <v>287</v>
      </c>
      <c r="E131" t="s">
        <v>713</v>
      </c>
      <c r="F131" t="s">
        <v>1192</v>
      </c>
      <c r="G131" t="s">
        <v>957</v>
      </c>
      <c r="H131" t="s">
        <v>716</v>
      </c>
      <c r="I131" s="6">
        <v>42438</v>
      </c>
      <c r="J131">
        <v>35.9</v>
      </c>
      <c r="K131" s="6">
        <v>42879</v>
      </c>
      <c r="L131">
        <v>14.5</v>
      </c>
      <c r="M131">
        <v>15</v>
      </c>
      <c r="N131">
        <v>1.21</v>
      </c>
      <c r="O131" t="b">
        <v>0</v>
      </c>
      <c r="P131" t="s">
        <v>1193</v>
      </c>
      <c r="Q131"/>
      <c r="R131"/>
      <c r="S131"/>
      <c r="T131"/>
      <c r="U131"/>
      <c r="V131">
        <v>14.5</v>
      </c>
      <c r="W131" t="s">
        <v>713</v>
      </c>
    </row>
    <row r="132" spans="1:23" x14ac:dyDescent="0.2">
      <c r="A132" t="s">
        <v>1139</v>
      </c>
      <c r="B132">
        <v>23</v>
      </c>
      <c r="C132" t="s">
        <v>711</v>
      </c>
      <c r="D132" t="s">
        <v>289</v>
      </c>
      <c r="E132" t="s">
        <v>713</v>
      </c>
      <c r="F132" t="s">
        <v>1194</v>
      </c>
      <c r="G132" t="s">
        <v>957</v>
      </c>
      <c r="H132" t="s">
        <v>716</v>
      </c>
      <c r="I132" s="6">
        <v>42438</v>
      </c>
      <c r="J132">
        <v>32.799999999999997</v>
      </c>
      <c r="K132" s="6">
        <v>42879</v>
      </c>
      <c r="L132">
        <v>14.5</v>
      </c>
      <c r="M132">
        <v>15</v>
      </c>
      <c r="N132">
        <v>1.21</v>
      </c>
      <c r="O132" t="b">
        <v>0</v>
      </c>
      <c r="P132" t="s">
        <v>1195</v>
      </c>
      <c r="V132">
        <v>14.5</v>
      </c>
      <c r="W132" t="s">
        <v>713</v>
      </c>
    </row>
    <row r="133" spans="1:23" x14ac:dyDescent="0.2">
      <c r="A133" t="s">
        <v>1139</v>
      </c>
      <c r="B133">
        <v>24</v>
      </c>
      <c r="C133" t="s">
        <v>711</v>
      </c>
      <c r="D133" t="s">
        <v>291</v>
      </c>
      <c r="E133" t="s">
        <v>713</v>
      </c>
      <c r="F133" t="s">
        <v>1196</v>
      </c>
      <c r="G133" t="s">
        <v>957</v>
      </c>
      <c r="H133" t="s">
        <v>716</v>
      </c>
      <c r="I133" s="6">
        <v>42438</v>
      </c>
      <c r="J133">
        <v>33.799999999999997</v>
      </c>
      <c r="K133" s="6">
        <v>42879</v>
      </c>
      <c r="L133">
        <v>14.5</v>
      </c>
      <c r="M133">
        <v>15</v>
      </c>
      <c r="N133">
        <v>1.21</v>
      </c>
      <c r="O133" t="b">
        <v>0</v>
      </c>
      <c r="P133" t="s">
        <v>1197</v>
      </c>
      <c r="V133">
        <v>14.5</v>
      </c>
      <c r="W133" t="s">
        <v>713</v>
      </c>
    </row>
    <row r="134" spans="1:23" x14ac:dyDescent="0.2">
      <c r="A134" s="1155" t="s">
        <v>1139</v>
      </c>
      <c r="B134" s="1155">
        <v>25</v>
      </c>
      <c r="C134" s="1155" t="s">
        <v>711</v>
      </c>
      <c r="D134" s="1155" t="s">
        <v>293</v>
      </c>
      <c r="E134" s="1155" t="s">
        <v>713</v>
      </c>
      <c r="F134" s="1155" t="s">
        <v>1198</v>
      </c>
      <c r="G134" s="1155" t="s">
        <v>599</v>
      </c>
      <c r="H134" s="1155" t="s">
        <v>605</v>
      </c>
      <c r="I134" s="1156">
        <v>42422</v>
      </c>
      <c r="J134" s="1155">
        <v>40.9</v>
      </c>
      <c r="K134" s="1156">
        <v>42893</v>
      </c>
      <c r="L134" s="1155">
        <v>15.5</v>
      </c>
      <c r="M134" s="1155">
        <v>16</v>
      </c>
      <c r="N134" s="1155">
        <v>1.29</v>
      </c>
      <c r="O134" s="1155" t="b">
        <v>0</v>
      </c>
      <c r="P134" s="1155" t="s">
        <v>1199</v>
      </c>
      <c r="Q134" s="1155" t="s">
        <v>1200</v>
      </c>
      <c r="R134" s="1155" t="s">
        <v>1201</v>
      </c>
      <c r="S134" s="1155"/>
      <c r="T134" s="1155"/>
      <c r="U134" s="1155"/>
      <c r="V134" s="1155">
        <v>15.5</v>
      </c>
      <c r="W134" s="1155" t="s">
        <v>713</v>
      </c>
    </row>
    <row r="135" spans="1:23" x14ac:dyDescent="0.2">
      <c r="A135" s="1155" t="s">
        <v>1139</v>
      </c>
      <c r="B135" s="1155">
        <v>26</v>
      </c>
      <c r="C135" s="1155" t="s">
        <v>711</v>
      </c>
      <c r="D135" s="1155" t="s">
        <v>295</v>
      </c>
      <c r="E135" s="1155" t="s">
        <v>713</v>
      </c>
      <c r="F135" s="1155" t="s">
        <v>1202</v>
      </c>
      <c r="G135" s="1155" t="s">
        <v>599</v>
      </c>
      <c r="H135" s="1155" t="s">
        <v>605</v>
      </c>
      <c r="I135" s="1156">
        <v>42422</v>
      </c>
      <c r="J135" s="1155">
        <v>29</v>
      </c>
      <c r="K135" s="1156">
        <v>42893</v>
      </c>
      <c r="L135" s="1155">
        <v>15.5</v>
      </c>
      <c r="M135" s="1155">
        <v>16</v>
      </c>
      <c r="N135" s="1155">
        <v>1.29</v>
      </c>
      <c r="O135" s="1155" t="b">
        <v>0</v>
      </c>
      <c r="P135" s="1155" t="s">
        <v>1203</v>
      </c>
      <c r="Q135" s="1155" t="s">
        <v>1204</v>
      </c>
      <c r="R135" s="1155" t="s">
        <v>1205</v>
      </c>
      <c r="S135" s="1155"/>
      <c r="T135" s="1155"/>
      <c r="U135" s="1155"/>
      <c r="V135" s="1155">
        <v>15.5</v>
      </c>
      <c r="W135" s="1155" t="s">
        <v>713</v>
      </c>
    </row>
    <row r="136" spans="1:23" x14ac:dyDescent="0.2">
      <c r="A136" s="1155" t="s">
        <v>1139</v>
      </c>
      <c r="B136" s="1155">
        <v>27</v>
      </c>
      <c r="C136" s="1155" t="s">
        <v>711</v>
      </c>
      <c r="D136" s="1155" t="s">
        <v>297</v>
      </c>
      <c r="E136" s="1155" t="s">
        <v>713</v>
      </c>
      <c r="F136" s="1155" t="s">
        <v>1206</v>
      </c>
      <c r="G136" s="1155" t="s">
        <v>599</v>
      </c>
      <c r="H136" s="1155" t="s">
        <v>605</v>
      </c>
      <c r="I136" s="1156">
        <v>42422</v>
      </c>
      <c r="J136" s="1155">
        <v>33.200000000000003</v>
      </c>
      <c r="K136" s="1156">
        <v>42893</v>
      </c>
      <c r="L136" s="1155">
        <v>15.5</v>
      </c>
      <c r="M136" s="1155">
        <v>16</v>
      </c>
      <c r="N136" s="1155">
        <v>1.29</v>
      </c>
      <c r="O136" s="1155" t="b">
        <v>0</v>
      </c>
      <c r="P136" s="1155" t="s">
        <v>1207</v>
      </c>
      <c r="Q136" s="1155" t="s">
        <v>1208</v>
      </c>
      <c r="R136" s="1155" t="s">
        <v>1209</v>
      </c>
      <c r="S136" s="1155">
        <v>103</v>
      </c>
      <c r="T136" s="1155">
        <v>27</v>
      </c>
      <c r="U136" s="1155"/>
      <c r="V136" s="1155">
        <v>15.5</v>
      </c>
      <c r="W136" s="1155" t="s">
        <v>713</v>
      </c>
    </row>
    <row r="137" spans="1:23" x14ac:dyDescent="0.2">
      <c r="A137" s="1153" t="s">
        <v>1139</v>
      </c>
      <c r="B137" s="1153">
        <v>28</v>
      </c>
      <c r="C137" s="1153" t="s">
        <v>711</v>
      </c>
      <c r="D137" s="1153" t="s">
        <v>299</v>
      </c>
      <c r="E137" s="1153" t="s">
        <v>713</v>
      </c>
      <c r="F137" s="1153" t="s">
        <v>1210</v>
      </c>
      <c r="G137" s="1153" t="s">
        <v>599</v>
      </c>
      <c r="H137" s="1153" t="s">
        <v>605</v>
      </c>
      <c r="I137" s="1154">
        <v>42436</v>
      </c>
      <c r="J137" s="1153">
        <v>28.9</v>
      </c>
      <c r="K137" s="1154">
        <v>42893</v>
      </c>
      <c r="L137" s="1153">
        <v>15</v>
      </c>
      <c r="M137" s="1153">
        <v>15</v>
      </c>
      <c r="N137" s="1153">
        <v>1.25</v>
      </c>
      <c r="O137" s="1153" t="b">
        <v>0</v>
      </c>
      <c r="P137" s="1153" t="s">
        <v>1211</v>
      </c>
      <c r="Q137" s="1153"/>
      <c r="R137" s="1153"/>
      <c r="S137" s="1153"/>
      <c r="T137" s="1153"/>
      <c r="U137" s="1153"/>
      <c r="V137" s="1153">
        <v>15</v>
      </c>
      <c r="W137" s="1153" t="s">
        <v>713</v>
      </c>
    </row>
    <row r="138" spans="1:23" x14ac:dyDescent="0.2">
      <c r="A138" s="1153" t="s">
        <v>1139</v>
      </c>
      <c r="B138" s="1153">
        <v>29</v>
      </c>
      <c r="C138" s="1153" t="s">
        <v>711</v>
      </c>
      <c r="D138" s="1153" t="s">
        <v>301</v>
      </c>
      <c r="E138" s="1153" t="s">
        <v>713</v>
      </c>
      <c r="F138" s="1153" t="s">
        <v>1212</v>
      </c>
      <c r="G138" s="1153" t="s">
        <v>599</v>
      </c>
      <c r="H138" s="1153" t="s">
        <v>605</v>
      </c>
      <c r="I138" s="1154">
        <v>42436</v>
      </c>
      <c r="J138" s="1153">
        <v>28.1</v>
      </c>
      <c r="K138" s="1154">
        <v>42893</v>
      </c>
      <c r="L138" s="1153">
        <v>15</v>
      </c>
      <c r="M138" s="1153">
        <v>15</v>
      </c>
      <c r="N138" s="1153">
        <v>1.25</v>
      </c>
      <c r="O138" s="1153" t="b">
        <v>0</v>
      </c>
      <c r="P138" s="1153" t="s">
        <v>1213</v>
      </c>
      <c r="Q138" s="1153"/>
      <c r="R138" s="1153"/>
      <c r="S138" s="1153"/>
      <c r="T138" s="1153"/>
      <c r="U138" s="1153"/>
      <c r="V138" s="1153">
        <v>15</v>
      </c>
      <c r="W138" s="1153" t="s">
        <v>713</v>
      </c>
    </row>
    <row r="139" spans="1:23" x14ac:dyDescent="0.2">
      <c r="A139" s="1153" t="s">
        <v>1139</v>
      </c>
      <c r="B139" s="1153">
        <v>30</v>
      </c>
      <c r="C139" s="1153" t="s">
        <v>711</v>
      </c>
      <c r="D139" s="1153" t="s">
        <v>303</v>
      </c>
      <c r="E139" s="1153" t="s">
        <v>713</v>
      </c>
      <c r="F139" s="1153" t="s">
        <v>1214</v>
      </c>
      <c r="G139" s="1153" t="s">
        <v>599</v>
      </c>
      <c r="H139" s="1153" t="s">
        <v>605</v>
      </c>
      <c r="I139" s="1154">
        <v>42436</v>
      </c>
      <c r="J139" s="1153">
        <v>26.8</v>
      </c>
      <c r="K139" s="1154">
        <v>42894</v>
      </c>
      <c r="L139" s="1153">
        <v>15.03</v>
      </c>
      <c r="M139" s="1153">
        <v>15</v>
      </c>
      <c r="N139" s="1153">
        <v>1.25</v>
      </c>
      <c r="O139" s="1153" t="b">
        <v>0</v>
      </c>
      <c r="P139" s="1153" t="s">
        <v>1215</v>
      </c>
      <c r="Q139" s="1153"/>
      <c r="R139" s="1153"/>
      <c r="S139" s="1153"/>
      <c r="T139" s="1153"/>
      <c r="U139" s="1153"/>
      <c r="V139" s="1153">
        <v>15.03</v>
      </c>
      <c r="W139" s="1153" t="s">
        <v>713</v>
      </c>
    </row>
    <row r="140" spans="1:23" x14ac:dyDescent="0.2">
      <c r="A140" s="1153" t="s">
        <v>1139</v>
      </c>
      <c r="B140" s="1153">
        <v>31</v>
      </c>
      <c r="C140" s="1153" t="s">
        <v>711</v>
      </c>
      <c r="D140" s="1153" t="s">
        <v>305</v>
      </c>
      <c r="E140" s="1153" t="s">
        <v>713</v>
      </c>
      <c r="F140" s="1153" t="s">
        <v>1216</v>
      </c>
      <c r="G140" s="1153" t="s">
        <v>599</v>
      </c>
      <c r="H140" s="1153" t="s">
        <v>605</v>
      </c>
      <c r="I140" s="1154">
        <v>42436</v>
      </c>
      <c r="J140" s="1153">
        <v>33.799999999999997</v>
      </c>
      <c r="K140" s="1154">
        <v>42894</v>
      </c>
      <c r="L140" s="1153">
        <v>15.03</v>
      </c>
      <c r="M140" s="1153">
        <v>15</v>
      </c>
      <c r="N140" s="1153">
        <v>1.25</v>
      </c>
      <c r="O140" s="1153" t="b">
        <v>0</v>
      </c>
      <c r="P140" s="1153" t="s">
        <v>1217</v>
      </c>
      <c r="Q140" s="1153"/>
      <c r="R140" s="1153"/>
      <c r="S140" s="1153"/>
      <c r="T140" s="1153"/>
      <c r="U140" s="1153"/>
      <c r="V140" s="1153">
        <v>15.03</v>
      </c>
      <c r="W140" s="1153" t="s">
        <v>713</v>
      </c>
    </row>
    <row r="141" spans="1:23" x14ac:dyDescent="0.2">
      <c r="A141" s="1153" t="s">
        <v>1139</v>
      </c>
      <c r="B141" s="1153">
        <v>32</v>
      </c>
      <c r="C141" s="1153" t="s">
        <v>711</v>
      </c>
      <c r="D141" s="1153" t="s">
        <v>307</v>
      </c>
      <c r="E141" s="1153" t="s">
        <v>713</v>
      </c>
      <c r="F141" s="1153" t="s">
        <v>1218</v>
      </c>
      <c r="G141" s="1153" t="s">
        <v>599</v>
      </c>
      <c r="H141" s="1153" t="s">
        <v>716</v>
      </c>
      <c r="I141" s="1154">
        <v>42436</v>
      </c>
      <c r="J141" s="1153">
        <v>34.6</v>
      </c>
      <c r="K141" s="1154">
        <v>42894</v>
      </c>
      <c r="L141" s="1153">
        <v>15.03</v>
      </c>
      <c r="M141" s="1153">
        <v>15</v>
      </c>
      <c r="N141" s="1153">
        <v>1.25</v>
      </c>
      <c r="O141" s="1153" t="b">
        <v>0</v>
      </c>
      <c r="P141" s="1153" t="s">
        <v>1219</v>
      </c>
      <c r="Q141" s="1153" t="s">
        <v>1220</v>
      </c>
      <c r="R141" s="1153" t="s">
        <v>1221</v>
      </c>
      <c r="S141" s="1153">
        <v>100</v>
      </c>
      <c r="T141" s="1153">
        <v>26</v>
      </c>
      <c r="U141" s="1153"/>
      <c r="V141" s="1153">
        <v>15.03</v>
      </c>
      <c r="W141" s="1153" t="s">
        <v>713</v>
      </c>
    </row>
    <row r="142" spans="1:23" x14ac:dyDescent="0.2">
      <c r="A142" s="1153" t="s">
        <v>1139</v>
      </c>
      <c r="B142" s="1153">
        <v>33</v>
      </c>
      <c r="C142" s="1153" t="s">
        <v>711</v>
      </c>
      <c r="D142" s="1153" t="s">
        <v>309</v>
      </c>
      <c r="E142" s="1153" t="s">
        <v>713</v>
      </c>
      <c r="F142" s="1153" t="s">
        <v>1222</v>
      </c>
      <c r="G142" s="1153" t="s">
        <v>599</v>
      </c>
      <c r="H142" s="1153" t="s">
        <v>716</v>
      </c>
      <c r="I142" s="1154">
        <v>42436</v>
      </c>
      <c r="J142" s="1153">
        <v>35.700000000000003</v>
      </c>
      <c r="K142" s="1154">
        <v>42894</v>
      </c>
      <c r="L142" s="1153">
        <v>15.03</v>
      </c>
      <c r="M142" s="1153">
        <v>15</v>
      </c>
      <c r="N142" s="1153">
        <v>1.25</v>
      </c>
      <c r="O142" s="1153" t="b">
        <v>0</v>
      </c>
      <c r="P142" s="1153" t="s">
        <v>1223</v>
      </c>
      <c r="Q142" t="s">
        <v>1224</v>
      </c>
      <c r="R142" t="s">
        <v>1225</v>
      </c>
      <c r="S142">
        <v>107</v>
      </c>
      <c r="T142">
        <v>27</v>
      </c>
      <c r="U142" s="1153"/>
      <c r="V142" s="1153">
        <v>15.03</v>
      </c>
      <c r="W142" s="1153" t="s">
        <v>713</v>
      </c>
    </row>
    <row r="143" spans="1:23" x14ac:dyDescent="0.2">
      <c r="A143" t="s">
        <v>1139</v>
      </c>
      <c r="B143">
        <v>34</v>
      </c>
      <c r="C143" t="s">
        <v>711</v>
      </c>
      <c r="D143" t="s">
        <v>311</v>
      </c>
      <c r="E143" t="s">
        <v>713</v>
      </c>
      <c r="F143" t="s">
        <v>1226</v>
      </c>
      <c r="G143" t="s">
        <v>592</v>
      </c>
      <c r="H143" t="s">
        <v>716</v>
      </c>
      <c r="I143" s="6">
        <v>42416</v>
      </c>
      <c r="J143" t="s">
        <v>1227</v>
      </c>
      <c r="K143" t="s">
        <v>1228</v>
      </c>
      <c r="M143">
        <v>0</v>
      </c>
      <c r="N143" t="e">
        <v>#VALUE!</v>
      </c>
      <c r="P143" t="s">
        <v>1229</v>
      </c>
      <c r="Q143" t="s">
        <v>1230</v>
      </c>
      <c r="R143" t="s">
        <v>1231</v>
      </c>
      <c r="S143">
        <v>79</v>
      </c>
      <c r="T143">
        <v>20</v>
      </c>
      <c r="U143" t="s">
        <v>1232</v>
      </c>
      <c r="V143" t="e">
        <v>#VALUE!</v>
      </c>
      <c r="W143" t="s">
        <v>713</v>
      </c>
    </row>
    <row r="144" spans="1:23" x14ac:dyDescent="0.2">
      <c r="A144" t="s">
        <v>1139</v>
      </c>
      <c r="B144">
        <v>35</v>
      </c>
      <c r="C144" t="s">
        <v>711</v>
      </c>
      <c r="D144" t="s">
        <v>313</v>
      </c>
      <c r="E144" t="s">
        <v>713</v>
      </c>
      <c r="F144" t="s">
        <v>1233</v>
      </c>
      <c r="G144" t="s">
        <v>592</v>
      </c>
      <c r="H144" t="s">
        <v>605</v>
      </c>
      <c r="I144" s="6">
        <v>42416</v>
      </c>
      <c r="J144">
        <v>28.3</v>
      </c>
      <c r="K144" s="6">
        <v>42893</v>
      </c>
      <c r="L144">
        <v>15.7</v>
      </c>
      <c r="M144">
        <v>16</v>
      </c>
      <c r="N144">
        <v>1.31</v>
      </c>
      <c r="O144" t="b">
        <v>0</v>
      </c>
      <c r="P144" t="s">
        <v>1234</v>
      </c>
      <c r="V144">
        <v>15.7</v>
      </c>
      <c r="W144" t="s">
        <v>713</v>
      </c>
    </row>
    <row r="145" spans="1:23" x14ac:dyDescent="0.2">
      <c r="A145" t="s">
        <v>1235</v>
      </c>
      <c r="B145">
        <v>1</v>
      </c>
      <c r="C145" t="s">
        <v>711</v>
      </c>
      <c r="D145" t="s">
        <v>173</v>
      </c>
      <c r="E145" t="s">
        <v>14</v>
      </c>
      <c r="F145" t="s">
        <v>174</v>
      </c>
      <c r="G145" t="s">
        <v>988</v>
      </c>
      <c r="H145" t="s">
        <v>605</v>
      </c>
      <c r="I145" s="6">
        <v>42465</v>
      </c>
      <c r="J145">
        <v>56.2</v>
      </c>
      <c r="K145" t="s">
        <v>1236</v>
      </c>
      <c r="M145">
        <v>0</v>
      </c>
      <c r="N145" t="e">
        <v>#VALUE!</v>
      </c>
      <c r="P145" t="s">
        <v>1237</v>
      </c>
      <c r="V145" t="e">
        <v>#VALUE!</v>
      </c>
      <c r="W145" t="s">
        <v>14</v>
      </c>
    </row>
    <row r="146" spans="1:23" x14ac:dyDescent="0.2">
      <c r="A146" t="s">
        <v>1235</v>
      </c>
      <c r="B146">
        <v>2</v>
      </c>
      <c r="C146" t="s">
        <v>711</v>
      </c>
      <c r="D146" t="s">
        <v>178</v>
      </c>
      <c r="E146" t="s">
        <v>14</v>
      </c>
      <c r="F146" t="s">
        <v>179</v>
      </c>
      <c r="G146" t="s">
        <v>988</v>
      </c>
      <c r="H146" t="s">
        <v>605</v>
      </c>
      <c r="I146" s="6">
        <v>42465</v>
      </c>
      <c r="J146">
        <v>52.6</v>
      </c>
      <c r="K146" s="6">
        <v>42963</v>
      </c>
      <c r="L146">
        <v>16.37</v>
      </c>
      <c r="M146">
        <v>16</v>
      </c>
      <c r="N146">
        <v>1.36</v>
      </c>
      <c r="O146" t="b">
        <v>1</v>
      </c>
      <c r="P146" t="s">
        <v>1238</v>
      </c>
      <c r="Q146" t="s">
        <v>1239</v>
      </c>
      <c r="R146" t="s">
        <v>1240</v>
      </c>
      <c r="S146">
        <v>114</v>
      </c>
      <c r="T146">
        <v>27</v>
      </c>
      <c r="V146">
        <v>16.37</v>
      </c>
      <c r="W146" t="s">
        <v>14</v>
      </c>
    </row>
    <row r="147" spans="1:23" x14ac:dyDescent="0.2">
      <c r="A147" t="s">
        <v>1235</v>
      </c>
      <c r="B147">
        <v>3</v>
      </c>
      <c r="C147" t="s">
        <v>711</v>
      </c>
      <c r="D147" t="s">
        <v>180</v>
      </c>
      <c r="E147" t="s">
        <v>713</v>
      </c>
      <c r="F147" t="s">
        <v>181</v>
      </c>
      <c r="G147" t="s">
        <v>988</v>
      </c>
      <c r="H147" t="s">
        <v>716</v>
      </c>
      <c r="I147" s="6">
        <v>42474</v>
      </c>
      <c r="J147">
        <v>28.4</v>
      </c>
      <c r="K147" s="6">
        <v>42963</v>
      </c>
      <c r="L147">
        <v>16.07</v>
      </c>
      <c r="M147">
        <v>16</v>
      </c>
      <c r="N147">
        <v>1.34</v>
      </c>
      <c r="O147" t="b">
        <v>1</v>
      </c>
      <c r="P147" t="s">
        <v>1241</v>
      </c>
      <c r="Q147" t="s">
        <v>1242</v>
      </c>
      <c r="R147" t="s">
        <v>1243</v>
      </c>
      <c r="S147">
        <v>109</v>
      </c>
      <c r="T147">
        <v>27</v>
      </c>
      <c r="V147">
        <v>16.07</v>
      </c>
      <c r="W147" t="s">
        <v>713</v>
      </c>
    </row>
    <row r="148" spans="1:23" x14ac:dyDescent="0.2">
      <c r="A148" t="s">
        <v>1235</v>
      </c>
      <c r="B148">
        <v>4</v>
      </c>
      <c r="C148" t="s">
        <v>711</v>
      </c>
      <c r="D148" t="s">
        <v>184</v>
      </c>
      <c r="E148" t="s">
        <v>713</v>
      </c>
      <c r="F148" t="s">
        <v>185</v>
      </c>
      <c r="G148" t="s">
        <v>988</v>
      </c>
      <c r="H148" t="s">
        <v>716</v>
      </c>
      <c r="I148" s="6">
        <v>42474</v>
      </c>
      <c r="J148">
        <v>29.5</v>
      </c>
      <c r="K148" s="6">
        <v>42963</v>
      </c>
      <c r="L148">
        <v>16.07</v>
      </c>
      <c r="M148">
        <v>16</v>
      </c>
      <c r="N148">
        <v>1.34</v>
      </c>
      <c r="O148" t="b">
        <v>1</v>
      </c>
      <c r="P148" t="s">
        <v>1244</v>
      </c>
      <c r="Q148" t="s">
        <v>1245</v>
      </c>
      <c r="R148" t="s">
        <v>1246</v>
      </c>
      <c r="S148">
        <v>111</v>
      </c>
      <c r="T148">
        <v>28</v>
      </c>
      <c r="V148">
        <v>16.07</v>
      </c>
      <c r="W148" t="s">
        <v>713</v>
      </c>
    </row>
    <row r="149" spans="1:23" x14ac:dyDescent="0.2">
      <c r="A149" t="s">
        <v>1235</v>
      </c>
      <c r="B149">
        <v>5</v>
      </c>
      <c r="C149" t="s">
        <v>711</v>
      </c>
      <c r="D149" t="s">
        <v>186</v>
      </c>
      <c r="E149" t="s">
        <v>713</v>
      </c>
      <c r="F149" t="s">
        <v>187</v>
      </c>
      <c r="G149" t="s">
        <v>988</v>
      </c>
      <c r="H149" t="s">
        <v>716</v>
      </c>
      <c r="I149" s="6">
        <v>42474</v>
      </c>
      <c r="J149">
        <v>33.4</v>
      </c>
      <c r="K149" s="6">
        <v>42963</v>
      </c>
      <c r="L149">
        <v>16.07</v>
      </c>
      <c r="M149">
        <v>16</v>
      </c>
      <c r="N149">
        <v>1.34</v>
      </c>
      <c r="O149" t="b">
        <v>1</v>
      </c>
      <c r="P149" t="s">
        <v>1247</v>
      </c>
      <c r="V149">
        <v>16.07</v>
      </c>
      <c r="W149" t="s">
        <v>713</v>
      </c>
    </row>
    <row r="150" spans="1:23" x14ac:dyDescent="0.2">
      <c r="A150" t="s">
        <v>1235</v>
      </c>
      <c r="B150">
        <v>6</v>
      </c>
      <c r="C150" t="s">
        <v>711</v>
      </c>
      <c r="D150" t="s">
        <v>190</v>
      </c>
      <c r="E150" t="s">
        <v>14</v>
      </c>
      <c r="F150" t="s">
        <v>191</v>
      </c>
      <c r="G150" t="s">
        <v>988</v>
      </c>
      <c r="H150" t="s">
        <v>716</v>
      </c>
      <c r="I150" s="6">
        <v>42480</v>
      </c>
      <c r="J150">
        <v>45.3</v>
      </c>
      <c r="K150" s="6">
        <v>42963</v>
      </c>
      <c r="L150">
        <v>15.87</v>
      </c>
      <c r="M150">
        <v>16</v>
      </c>
      <c r="N150">
        <v>1.32</v>
      </c>
      <c r="O150" t="b">
        <v>0</v>
      </c>
      <c r="P150" t="s">
        <v>1248</v>
      </c>
      <c r="Q150" t="s">
        <v>1249</v>
      </c>
      <c r="R150" t="s">
        <v>1250</v>
      </c>
      <c r="S150">
        <v>117</v>
      </c>
      <c r="T150">
        <v>28</v>
      </c>
      <c r="V150">
        <v>15.87</v>
      </c>
      <c r="W150" t="s">
        <v>14</v>
      </c>
    </row>
    <row r="151" spans="1:23" x14ac:dyDescent="0.2">
      <c r="A151" t="s">
        <v>1235</v>
      </c>
      <c r="B151">
        <v>7</v>
      </c>
      <c r="C151" t="s">
        <v>711</v>
      </c>
      <c r="D151" t="s">
        <v>194</v>
      </c>
      <c r="E151" t="s">
        <v>14</v>
      </c>
      <c r="F151" t="s">
        <v>195</v>
      </c>
      <c r="G151" t="s">
        <v>988</v>
      </c>
      <c r="H151" t="s">
        <v>716</v>
      </c>
      <c r="I151" s="6">
        <v>42480</v>
      </c>
      <c r="J151">
        <v>51.1</v>
      </c>
      <c r="K151" s="6">
        <v>42963</v>
      </c>
      <c r="L151">
        <v>15.87</v>
      </c>
      <c r="M151">
        <v>16</v>
      </c>
      <c r="N151">
        <v>1.32</v>
      </c>
      <c r="O151" t="b">
        <v>0</v>
      </c>
      <c r="P151" t="s">
        <v>1251</v>
      </c>
      <c r="V151">
        <v>15.87</v>
      </c>
      <c r="W151" t="s">
        <v>14</v>
      </c>
    </row>
    <row r="152" spans="1:23" x14ac:dyDescent="0.2">
      <c r="A152" t="s">
        <v>1235</v>
      </c>
      <c r="B152">
        <v>8</v>
      </c>
      <c r="C152" t="s">
        <v>711</v>
      </c>
      <c r="D152" t="s">
        <v>200</v>
      </c>
      <c r="E152" t="s">
        <v>713</v>
      </c>
      <c r="F152" t="s">
        <v>201</v>
      </c>
      <c r="G152" t="s">
        <v>988</v>
      </c>
      <c r="H152" t="s">
        <v>605</v>
      </c>
      <c r="I152" s="6">
        <v>42480</v>
      </c>
      <c r="J152">
        <v>30.2</v>
      </c>
      <c r="K152" s="6">
        <v>42963</v>
      </c>
      <c r="L152">
        <v>15.87</v>
      </c>
      <c r="M152">
        <v>16</v>
      </c>
      <c r="N152">
        <v>1.32</v>
      </c>
      <c r="O152" t="b">
        <v>0</v>
      </c>
      <c r="P152" t="s">
        <v>1252</v>
      </c>
      <c r="V152">
        <v>15.87</v>
      </c>
      <c r="W152" t="s">
        <v>713</v>
      </c>
    </row>
    <row r="153" spans="1:23" x14ac:dyDescent="0.2">
      <c r="A153" t="s">
        <v>1235</v>
      </c>
      <c r="B153">
        <v>9</v>
      </c>
      <c r="C153" t="s">
        <v>711</v>
      </c>
      <c r="D153" t="s">
        <v>202</v>
      </c>
      <c r="E153" t="s">
        <v>713</v>
      </c>
      <c r="F153" t="s">
        <v>203</v>
      </c>
      <c r="G153" t="s">
        <v>988</v>
      </c>
      <c r="H153" t="s">
        <v>605</v>
      </c>
      <c r="I153" s="6">
        <v>42480</v>
      </c>
      <c r="J153">
        <v>26.5</v>
      </c>
      <c r="K153" s="6">
        <v>42963</v>
      </c>
      <c r="L153">
        <v>15.87</v>
      </c>
      <c r="M153">
        <v>16</v>
      </c>
      <c r="N153">
        <v>1.32</v>
      </c>
      <c r="O153" t="b">
        <v>0</v>
      </c>
      <c r="P153" t="s">
        <v>1253</v>
      </c>
      <c r="Q153" t="s">
        <v>1254</v>
      </c>
      <c r="R153" t="s">
        <v>1255</v>
      </c>
      <c r="V153">
        <v>15.87</v>
      </c>
      <c r="W153" t="s">
        <v>713</v>
      </c>
    </row>
    <row r="154" spans="1:23" x14ac:dyDescent="0.2">
      <c r="A154" t="s">
        <v>1235</v>
      </c>
      <c r="B154">
        <v>10</v>
      </c>
      <c r="C154" t="s">
        <v>711</v>
      </c>
      <c r="D154" t="s">
        <v>1256</v>
      </c>
      <c r="E154" t="s">
        <v>713</v>
      </c>
      <c r="F154" t="s">
        <v>205</v>
      </c>
      <c r="G154" t="s">
        <v>988</v>
      </c>
      <c r="H154" t="s">
        <v>605</v>
      </c>
      <c r="I154" s="6">
        <v>42480</v>
      </c>
      <c r="J154">
        <v>25.5</v>
      </c>
      <c r="K154" s="6">
        <v>42963</v>
      </c>
      <c r="L154">
        <v>15.87</v>
      </c>
      <c r="M154">
        <v>16</v>
      </c>
      <c r="N154">
        <v>1.32</v>
      </c>
      <c r="O154" t="b">
        <v>0</v>
      </c>
      <c r="P154" t="s">
        <v>1257</v>
      </c>
      <c r="Q154" t="s">
        <v>1258</v>
      </c>
      <c r="R154" t="s">
        <v>1259</v>
      </c>
      <c r="S154">
        <v>107</v>
      </c>
      <c r="T154">
        <v>27</v>
      </c>
      <c r="V154">
        <v>15.87</v>
      </c>
      <c r="W154" t="s">
        <v>713</v>
      </c>
    </row>
    <row r="155" spans="1:23" x14ac:dyDescent="0.2">
      <c r="A155" t="s">
        <v>1235</v>
      </c>
      <c r="B155">
        <v>11</v>
      </c>
      <c r="C155" t="s">
        <v>711</v>
      </c>
      <c r="D155" t="s">
        <v>206</v>
      </c>
      <c r="E155" t="s">
        <v>713</v>
      </c>
      <c r="F155" t="s">
        <v>207</v>
      </c>
      <c r="G155" t="s">
        <v>988</v>
      </c>
      <c r="H155" t="s">
        <v>605</v>
      </c>
      <c r="I155" s="6">
        <v>42488</v>
      </c>
      <c r="J155">
        <v>25.5</v>
      </c>
      <c r="K155" s="6">
        <v>42963</v>
      </c>
      <c r="L155">
        <v>15.6</v>
      </c>
      <c r="M155">
        <v>16</v>
      </c>
      <c r="N155">
        <v>1.3</v>
      </c>
      <c r="O155" t="b">
        <v>0</v>
      </c>
      <c r="P155" t="s">
        <v>1260</v>
      </c>
      <c r="Q155" t="s">
        <v>1261</v>
      </c>
      <c r="R155" t="s">
        <v>1262</v>
      </c>
      <c r="S155">
        <v>103</v>
      </c>
      <c r="T155">
        <v>26</v>
      </c>
      <c r="V155">
        <v>15.6</v>
      </c>
      <c r="W155" t="s">
        <v>713</v>
      </c>
    </row>
    <row r="156" spans="1:23" x14ac:dyDescent="0.2">
      <c r="A156" t="s">
        <v>1235</v>
      </c>
      <c r="B156">
        <v>12</v>
      </c>
      <c r="C156" t="s">
        <v>711</v>
      </c>
      <c r="D156" t="s">
        <v>209</v>
      </c>
      <c r="E156" t="s">
        <v>14</v>
      </c>
      <c r="F156" t="s">
        <v>210</v>
      </c>
      <c r="G156" t="s">
        <v>957</v>
      </c>
      <c r="H156" t="s">
        <v>716</v>
      </c>
      <c r="I156" s="6">
        <v>42487</v>
      </c>
      <c r="J156">
        <v>51.8</v>
      </c>
      <c r="K156" s="6">
        <v>42964</v>
      </c>
      <c r="L156">
        <v>15.67</v>
      </c>
      <c r="M156">
        <v>16</v>
      </c>
      <c r="N156">
        <v>1.31</v>
      </c>
      <c r="O156" t="b">
        <v>0</v>
      </c>
      <c r="P156" t="s">
        <v>1263</v>
      </c>
      <c r="V156">
        <v>15.67</v>
      </c>
      <c r="W156" t="s">
        <v>14</v>
      </c>
    </row>
    <row r="157" spans="1:23" x14ac:dyDescent="0.2">
      <c r="A157" t="s">
        <v>1235</v>
      </c>
      <c r="B157">
        <v>13</v>
      </c>
      <c r="C157" t="s">
        <v>711</v>
      </c>
      <c r="D157" t="s">
        <v>213</v>
      </c>
      <c r="E157" t="s">
        <v>14</v>
      </c>
      <c r="F157" t="s">
        <v>214</v>
      </c>
      <c r="G157" t="s">
        <v>957</v>
      </c>
      <c r="H157" t="s">
        <v>716</v>
      </c>
      <c r="I157" s="6">
        <v>42487</v>
      </c>
      <c r="J157">
        <v>53.6</v>
      </c>
      <c r="K157" s="6">
        <v>42965</v>
      </c>
      <c r="L157">
        <v>15.7</v>
      </c>
      <c r="M157">
        <v>16</v>
      </c>
      <c r="N157">
        <v>1.31</v>
      </c>
      <c r="O157" t="b">
        <v>0</v>
      </c>
      <c r="P157" t="s">
        <v>1264</v>
      </c>
      <c r="V157">
        <v>15.7</v>
      </c>
      <c r="W157" t="s">
        <v>14</v>
      </c>
    </row>
    <row r="158" spans="1:23" x14ac:dyDescent="0.2">
      <c r="A158" t="s">
        <v>1235</v>
      </c>
      <c r="B158">
        <v>14</v>
      </c>
      <c r="C158" t="s">
        <v>711</v>
      </c>
      <c r="D158" t="s">
        <v>215</v>
      </c>
      <c r="E158" t="s">
        <v>14</v>
      </c>
      <c r="F158" t="s">
        <v>216</v>
      </c>
      <c r="G158" t="s">
        <v>957</v>
      </c>
      <c r="H158" t="s">
        <v>716</v>
      </c>
      <c r="I158" s="6">
        <v>42487</v>
      </c>
      <c r="J158">
        <v>66.2</v>
      </c>
      <c r="K158" s="6">
        <v>42964</v>
      </c>
      <c r="L158">
        <v>15.67</v>
      </c>
      <c r="M158">
        <v>16</v>
      </c>
      <c r="N158">
        <v>1.31</v>
      </c>
      <c r="O158" t="b">
        <v>0</v>
      </c>
      <c r="P158" t="s">
        <v>1265</v>
      </c>
      <c r="V158">
        <v>15.67</v>
      </c>
      <c r="W158" t="s">
        <v>14</v>
      </c>
    </row>
    <row r="159" spans="1:23" x14ac:dyDescent="0.2">
      <c r="A159" t="s">
        <v>1235</v>
      </c>
      <c r="B159">
        <v>15</v>
      </c>
      <c r="C159" t="s">
        <v>711</v>
      </c>
      <c r="D159" t="s">
        <v>217</v>
      </c>
      <c r="E159" t="s">
        <v>14</v>
      </c>
      <c r="F159" t="s">
        <v>218</v>
      </c>
      <c r="G159" t="s">
        <v>957</v>
      </c>
      <c r="H159" t="s">
        <v>605</v>
      </c>
      <c r="I159" s="6">
        <v>42487</v>
      </c>
      <c r="J159">
        <v>57.7</v>
      </c>
      <c r="K159" s="6">
        <v>42964</v>
      </c>
      <c r="L159">
        <v>15.67</v>
      </c>
      <c r="M159">
        <v>16</v>
      </c>
      <c r="N159">
        <v>1.31</v>
      </c>
      <c r="O159" t="b">
        <v>0</v>
      </c>
      <c r="P159" t="s">
        <v>1266</v>
      </c>
      <c r="V159">
        <v>15.67</v>
      </c>
      <c r="W159" t="s">
        <v>14</v>
      </c>
    </row>
    <row r="160" spans="1:23" x14ac:dyDescent="0.2">
      <c r="A160" t="s">
        <v>1235</v>
      </c>
      <c r="B160">
        <v>16</v>
      </c>
      <c r="C160" t="s">
        <v>711</v>
      </c>
      <c r="D160" t="s">
        <v>223</v>
      </c>
      <c r="E160" t="s">
        <v>14</v>
      </c>
      <c r="F160" t="s">
        <v>224</v>
      </c>
      <c r="G160" t="s">
        <v>957</v>
      </c>
      <c r="H160" t="s">
        <v>605</v>
      </c>
      <c r="I160" s="6">
        <v>42438</v>
      </c>
      <c r="J160">
        <v>54.3</v>
      </c>
      <c r="K160" s="6">
        <v>42964</v>
      </c>
      <c r="L160">
        <v>17.27</v>
      </c>
      <c r="M160">
        <v>17</v>
      </c>
      <c r="N160">
        <v>1.44</v>
      </c>
      <c r="O160" t="b">
        <v>1</v>
      </c>
      <c r="P160" t="s">
        <v>1267</v>
      </c>
      <c r="V160">
        <v>17.27</v>
      </c>
      <c r="W160" t="s">
        <v>14</v>
      </c>
    </row>
    <row r="161" spans="1:23" x14ac:dyDescent="0.2">
      <c r="A161" t="s">
        <v>1235</v>
      </c>
      <c r="B161">
        <v>17</v>
      </c>
      <c r="C161" t="s">
        <v>711</v>
      </c>
      <c r="D161" t="s">
        <v>225</v>
      </c>
      <c r="E161" t="s">
        <v>14</v>
      </c>
      <c r="F161" t="s">
        <v>226</v>
      </c>
      <c r="G161" t="s">
        <v>957</v>
      </c>
      <c r="H161" t="s">
        <v>605</v>
      </c>
      <c r="I161" s="6">
        <v>42488</v>
      </c>
      <c r="J161">
        <v>52.2</v>
      </c>
      <c r="K161" s="6">
        <v>42964</v>
      </c>
      <c r="L161">
        <v>15.63</v>
      </c>
      <c r="M161">
        <v>16</v>
      </c>
      <c r="N161">
        <v>1.3</v>
      </c>
      <c r="O161" t="b">
        <v>0</v>
      </c>
      <c r="P161" t="s">
        <v>1268</v>
      </c>
      <c r="Q161" t="s">
        <v>1269</v>
      </c>
      <c r="R161" t="s">
        <v>1171</v>
      </c>
      <c r="S161">
        <v>105</v>
      </c>
      <c r="T161">
        <v>26</v>
      </c>
      <c r="V161">
        <v>15.63</v>
      </c>
      <c r="W161" t="s">
        <v>14</v>
      </c>
    </row>
    <row r="162" spans="1:23" x14ac:dyDescent="0.2">
      <c r="A162" t="s">
        <v>1235</v>
      </c>
      <c r="B162">
        <v>18</v>
      </c>
      <c r="C162" t="s">
        <v>711</v>
      </c>
      <c r="D162" t="s">
        <v>227</v>
      </c>
      <c r="E162" t="s">
        <v>14</v>
      </c>
      <c r="F162" t="s">
        <v>228</v>
      </c>
      <c r="G162" t="s">
        <v>715</v>
      </c>
      <c r="H162" t="s">
        <v>716</v>
      </c>
      <c r="I162" s="6">
        <v>42465</v>
      </c>
      <c r="J162">
        <v>51.2</v>
      </c>
      <c r="K162" s="6">
        <v>42964</v>
      </c>
      <c r="L162">
        <v>16.399999999999999</v>
      </c>
      <c r="M162">
        <v>16</v>
      </c>
      <c r="N162">
        <v>1.37</v>
      </c>
      <c r="O162" t="b">
        <v>1</v>
      </c>
      <c r="P162" t="s">
        <v>1270</v>
      </c>
      <c r="V162">
        <v>16.399999999999999</v>
      </c>
      <c r="W162" t="s">
        <v>14</v>
      </c>
    </row>
    <row r="163" spans="1:23" x14ac:dyDescent="0.2">
      <c r="A163" t="s">
        <v>1235</v>
      </c>
      <c r="B163">
        <v>19</v>
      </c>
      <c r="C163" t="s">
        <v>711</v>
      </c>
      <c r="D163" t="s">
        <v>230</v>
      </c>
      <c r="E163" t="s">
        <v>14</v>
      </c>
      <c r="F163" t="s">
        <v>231</v>
      </c>
      <c r="G163" t="s">
        <v>715</v>
      </c>
      <c r="H163" t="s">
        <v>716</v>
      </c>
      <c r="I163" s="6">
        <v>42465</v>
      </c>
      <c r="J163">
        <v>50.3</v>
      </c>
      <c r="K163" s="6">
        <v>42965</v>
      </c>
      <c r="L163">
        <v>16.43</v>
      </c>
      <c r="M163">
        <v>16</v>
      </c>
      <c r="N163">
        <v>1.37</v>
      </c>
      <c r="O163" t="b">
        <v>1</v>
      </c>
      <c r="P163" t="s">
        <v>1271</v>
      </c>
      <c r="V163">
        <v>16.43</v>
      </c>
      <c r="W163" t="s">
        <v>14</v>
      </c>
    </row>
    <row r="164" spans="1:23" x14ac:dyDescent="0.2">
      <c r="A164" t="s">
        <v>1235</v>
      </c>
      <c r="B164">
        <v>20</v>
      </c>
      <c r="C164" t="s">
        <v>711</v>
      </c>
      <c r="D164" t="s">
        <v>204</v>
      </c>
      <c r="E164" t="s">
        <v>14</v>
      </c>
      <c r="F164" t="s">
        <v>232</v>
      </c>
      <c r="G164" t="s">
        <v>715</v>
      </c>
      <c r="H164" t="s">
        <v>605</v>
      </c>
      <c r="I164" s="6">
        <v>42465</v>
      </c>
      <c r="J164">
        <v>50.7</v>
      </c>
      <c r="K164" s="6">
        <v>42964</v>
      </c>
      <c r="L164">
        <v>16.399999999999999</v>
      </c>
      <c r="M164">
        <v>16</v>
      </c>
      <c r="N164">
        <v>1.37</v>
      </c>
      <c r="O164" t="b">
        <v>1</v>
      </c>
      <c r="P164" t="s">
        <v>1272</v>
      </c>
      <c r="V164">
        <v>16.399999999999999</v>
      </c>
      <c r="W164" t="s">
        <v>14</v>
      </c>
    </row>
    <row r="165" spans="1:23" x14ac:dyDescent="0.2">
      <c r="A165" t="s">
        <v>1235</v>
      </c>
      <c r="B165">
        <v>21</v>
      </c>
      <c r="C165" t="s">
        <v>711</v>
      </c>
      <c r="D165" t="s">
        <v>234</v>
      </c>
      <c r="E165" t="s">
        <v>14</v>
      </c>
      <c r="F165" t="s">
        <v>235</v>
      </c>
      <c r="G165" t="s">
        <v>715</v>
      </c>
      <c r="H165" t="s">
        <v>605</v>
      </c>
      <c r="I165" s="6">
        <v>42465</v>
      </c>
      <c r="J165">
        <v>45.1</v>
      </c>
      <c r="K165" s="6">
        <v>42964</v>
      </c>
      <c r="L165">
        <v>16.399999999999999</v>
      </c>
      <c r="M165">
        <v>16</v>
      </c>
      <c r="N165">
        <v>1.37</v>
      </c>
      <c r="O165" t="b">
        <v>1</v>
      </c>
      <c r="P165" t="s">
        <v>1273</v>
      </c>
      <c r="V165">
        <v>16.399999999999999</v>
      </c>
      <c r="W165" t="s">
        <v>14</v>
      </c>
    </row>
    <row r="166" spans="1:23" x14ac:dyDescent="0.2">
      <c r="A166" t="s">
        <v>1235</v>
      </c>
      <c r="B166">
        <v>22</v>
      </c>
      <c r="C166" t="s">
        <v>711</v>
      </c>
      <c r="D166" t="s">
        <v>236</v>
      </c>
      <c r="E166" t="s">
        <v>14</v>
      </c>
      <c r="F166" t="s">
        <v>237</v>
      </c>
      <c r="G166" t="s">
        <v>715</v>
      </c>
      <c r="H166" t="s">
        <v>605</v>
      </c>
      <c r="I166" s="6">
        <v>42475</v>
      </c>
      <c r="J166">
        <v>34.6</v>
      </c>
      <c r="K166" s="6">
        <v>42964</v>
      </c>
      <c r="L166">
        <v>16.07</v>
      </c>
      <c r="M166">
        <v>16</v>
      </c>
      <c r="N166">
        <v>1.34</v>
      </c>
      <c r="O166" t="b">
        <v>1</v>
      </c>
      <c r="P166" t="s">
        <v>1274</v>
      </c>
      <c r="V166">
        <v>16.07</v>
      </c>
      <c r="W166" t="s">
        <v>14</v>
      </c>
    </row>
    <row r="167" spans="1:23" x14ac:dyDescent="0.2">
      <c r="A167" t="s">
        <v>1235</v>
      </c>
      <c r="B167">
        <v>23</v>
      </c>
      <c r="C167" t="s">
        <v>711</v>
      </c>
      <c r="D167" t="s">
        <v>168</v>
      </c>
      <c r="E167" t="s">
        <v>14</v>
      </c>
      <c r="F167" t="s">
        <v>169</v>
      </c>
      <c r="G167" t="s">
        <v>988</v>
      </c>
      <c r="H167" t="s">
        <v>605</v>
      </c>
      <c r="I167" s="6">
        <v>42465</v>
      </c>
      <c r="J167">
        <v>49.3</v>
      </c>
      <c r="K167" s="6">
        <v>42965</v>
      </c>
      <c r="L167">
        <v>16.43</v>
      </c>
      <c r="M167">
        <v>16</v>
      </c>
      <c r="N167">
        <v>1.37</v>
      </c>
      <c r="O167" t="b">
        <v>1</v>
      </c>
      <c r="P167" t="s">
        <v>1275</v>
      </c>
      <c r="V167">
        <v>16.43</v>
      </c>
      <c r="W167" t="s">
        <v>14</v>
      </c>
    </row>
    <row r="168" spans="1:23" x14ac:dyDescent="0.2">
      <c r="A168" t="s">
        <v>1235</v>
      </c>
      <c r="B168">
        <v>24</v>
      </c>
      <c r="C168" t="s">
        <v>711</v>
      </c>
      <c r="D168" t="s">
        <v>188</v>
      </c>
      <c r="E168" t="s">
        <v>713</v>
      </c>
      <c r="F168" t="s">
        <v>189</v>
      </c>
      <c r="G168" t="s">
        <v>988</v>
      </c>
      <c r="H168" t="s">
        <v>716</v>
      </c>
      <c r="I168" s="6">
        <v>42474</v>
      </c>
      <c r="J168">
        <v>26.6</v>
      </c>
      <c r="K168" s="6">
        <v>42964</v>
      </c>
      <c r="L168">
        <v>16.100000000000001</v>
      </c>
      <c r="M168">
        <v>16</v>
      </c>
      <c r="N168">
        <v>1.34</v>
      </c>
      <c r="O168" t="b">
        <v>1</v>
      </c>
      <c r="P168" t="s">
        <v>1276</v>
      </c>
      <c r="Q168" t="s">
        <v>1277</v>
      </c>
      <c r="R168" t="s">
        <v>1278</v>
      </c>
      <c r="S168">
        <v>105</v>
      </c>
      <c r="T168">
        <v>26</v>
      </c>
      <c r="V168">
        <v>16.100000000000001</v>
      </c>
      <c r="W168" t="s">
        <v>713</v>
      </c>
    </row>
    <row r="169" spans="1:23" x14ac:dyDescent="0.2">
      <c r="A169" t="s">
        <v>1235</v>
      </c>
      <c r="B169">
        <v>25</v>
      </c>
      <c r="C169" t="s">
        <v>711</v>
      </c>
      <c r="D169" t="s">
        <v>196</v>
      </c>
      <c r="E169" t="s">
        <v>14</v>
      </c>
      <c r="F169" t="s">
        <v>197</v>
      </c>
      <c r="G169" t="s">
        <v>988</v>
      </c>
      <c r="H169" t="s">
        <v>716</v>
      </c>
      <c r="I169" s="6">
        <v>42480</v>
      </c>
      <c r="J169">
        <v>49.9</v>
      </c>
      <c r="K169" s="6">
        <v>42965</v>
      </c>
      <c r="L169">
        <v>15.93</v>
      </c>
      <c r="M169">
        <v>16</v>
      </c>
      <c r="N169">
        <v>1.33</v>
      </c>
      <c r="O169" t="b">
        <v>0</v>
      </c>
      <c r="P169" t="s">
        <v>1279</v>
      </c>
      <c r="Q169" t="s">
        <v>1280</v>
      </c>
      <c r="R169" t="s">
        <v>1281</v>
      </c>
      <c r="S169">
        <v>109</v>
      </c>
      <c r="T169">
        <v>26</v>
      </c>
      <c r="V169">
        <v>15.93</v>
      </c>
      <c r="W169" t="s">
        <v>14</v>
      </c>
    </row>
    <row r="170" spans="1:23" x14ac:dyDescent="0.2">
      <c r="A170" t="s">
        <v>1282</v>
      </c>
      <c r="B170">
        <v>1</v>
      </c>
      <c r="C170" t="s">
        <v>711</v>
      </c>
      <c r="D170" t="s">
        <v>1283</v>
      </c>
      <c r="E170" t="s">
        <v>713</v>
      </c>
      <c r="F170" t="s">
        <v>351</v>
      </c>
      <c r="G170" t="s">
        <v>592</v>
      </c>
      <c r="H170" t="s">
        <v>716</v>
      </c>
      <c r="I170" s="6">
        <v>42501</v>
      </c>
      <c r="J170">
        <v>38.6</v>
      </c>
      <c r="K170" s="6">
        <v>43008</v>
      </c>
      <c r="L170">
        <v>16.63</v>
      </c>
      <c r="M170">
        <v>17</v>
      </c>
      <c r="N170">
        <v>1.39</v>
      </c>
      <c r="O170" t="b">
        <v>1</v>
      </c>
      <c r="P170" t="s">
        <v>1284</v>
      </c>
      <c r="V170">
        <v>16.63</v>
      </c>
      <c r="W170" t="s">
        <v>713</v>
      </c>
    </row>
    <row r="171" spans="1:23" x14ac:dyDescent="0.2">
      <c r="A171" t="s">
        <v>1282</v>
      </c>
      <c r="B171">
        <v>2</v>
      </c>
      <c r="C171" t="s">
        <v>711</v>
      </c>
      <c r="D171" t="s">
        <v>1285</v>
      </c>
      <c r="E171" t="s">
        <v>713</v>
      </c>
      <c r="F171" t="s">
        <v>353</v>
      </c>
      <c r="G171" t="s">
        <v>592</v>
      </c>
      <c r="H171" t="s">
        <v>716</v>
      </c>
      <c r="I171" s="6">
        <v>42501</v>
      </c>
      <c r="J171">
        <v>33.1</v>
      </c>
      <c r="K171" s="6">
        <v>43008</v>
      </c>
      <c r="L171">
        <v>16.63</v>
      </c>
      <c r="M171">
        <v>17</v>
      </c>
      <c r="N171">
        <v>1.39</v>
      </c>
      <c r="O171" t="b">
        <v>1</v>
      </c>
      <c r="P171" t="s">
        <v>1286</v>
      </c>
      <c r="V171">
        <v>16.63</v>
      </c>
      <c r="W171" t="s">
        <v>713</v>
      </c>
    </row>
    <row r="172" spans="1:23" x14ac:dyDescent="0.2">
      <c r="A172" t="s">
        <v>1282</v>
      </c>
      <c r="B172">
        <v>3</v>
      </c>
      <c r="C172" t="s">
        <v>711</v>
      </c>
      <c r="D172" t="s">
        <v>1287</v>
      </c>
      <c r="E172" t="s">
        <v>713</v>
      </c>
      <c r="F172" t="s">
        <v>355</v>
      </c>
      <c r="G172" t="s">
        <v>592</v>
      </c>
      <c r="H172" t="s">
        <v>716</v>
      </c>
      <c r="I172" s="6">
        <v>42501</v>
      </c>
      <c r="J172">
        <v>36.200000000000003</v>
      </c>
      <c r="K172" s="6">
        <v>43008</v>
      </c>
      <c r="L172">
        <v>16.63</v>
      </c>
      <c r="M172">
        <v>17</v>
      </c>
      <c r="N172">
        <v>1.39</v>
      </c>
      <c r="O172" t="b">
        <v>1</v>
      </c>
      <c r="P172" t="s">
        <v>1288</v>
      </c>
      <c r="V172">
        <v>16.63</v>
      </c>
      <c r="W172" t="s">
        <v>713</v>
      </c>
    </row>
    <row r="173" spans="1:23" x14ac:dyDescent="0.2">
      <c r="A173" t="s">
        <v>1282</v>
      </c>
      <c r="B173">
        <v>4</v>
      </c>
      <c r="C173" t="s">
        <v>711</v>
      </c>
      <c r="D173" t="s">
        <v>1289</v>
      </c>
      <c r="E173" t="s">
        <v>713</v>
      </c>
      <c r="F173" t="s">
        <v>357</v>
      </c>
      <c r="G173" t="s">
        <v>592</v>
      </c>
      <c r="H173" t="s">
        <v>605</v>
      </c>
      <c r="I173" s="6">
        <v>42501</v>
      </c>
      <c r="J173">
        <v>28.8</v>
      </c>
      <c r="K173" s="6">
        <v>43008</v>
      </c>
      <c r="L173">
        <v>16.63</v>
      </c>
      <c r="M173">
        <v>17</v>
      </c>
      <c r="N173">
        <v>1.39</v>
      </c>
      <c r="O173" t="b">
        <v>1</v>
      </c>
      <c r="P173" t="s">
        <v>1290</v>
      </c>
      <c r="Q173" t="s">
        <v>109</v>
      </c>
      <c r="V173">
        <v>16.63</v>
      </c>
      <c r="W173" t="s">
        <v>713</v>
      </c>
    </row>
    <row r="174" spans="1:23" x14ac:dyDescent="0.2">
      <c r="A174" t="s">
        <v>1282</v>
      </c>
      <c r="B174">
        <v>5</v>
      </c>
      <c r="C174" t="s">
        <v>711</v>
      </c>
      <c r="D174" t="s">
        <v>1291</v>
      </c>
      <c r="E174" t="s">
        <v>713</v>
      </c>
      <c r="F174" t="s">
        <v>359</v>
      </c>
      <c r="G174" t="s">
        <v>592</v>
      </c>
      <c r="H174" t="s">
        <v>605</v>
      </c>
      <c r="I174" s="6">
        <v>42501</v>
      </c>
      <c r="J174">
        <v>25.8</v>
      </c>
      <c r="K174" s="6">
        <v>43008</v>
      </c>
      <c r="L174">
        <v>16.63</v>
      </c>
      <c r="M174">
        <v>17</v>
      </c>
      <c r="N174">
        <v>1.39</v>
      </c>
      <c r="O174" t="b">
        <v>1</v>
      </c>
      <c r="P174" t="s">
        <v>1292</v>
      </c>
      <c r="V174">
        <v>16.63</v>
      </c>
      <c r="W174" t="s">
        <v>713</v>
      </c>
    </row>
    <row r="175" spans="1:23" x14ac:dyDescent="0.2">
      <c r="A175" t="s">
        <v>1282</v>
      </c>
      <c r="B175">
        <v>6</v>
      </c>
      <c r="C175" t="s">
        <v>711</v>
      </c>
      <c r="D175" t="s">
        <v>363</v>
      </c>
      <c r="E175" t="s">
        <v>14</v>
      </c>
      <c r="F175" t="s">
        <v>1293</v>
      </c>
      <c r="G175" t="s">
        <v>1009</v>
      </c>
      <c r="H175" t="s">
        <v>605</v>
      </c>
      <c r="I175" s="6">
        <v>42549</v>
      </c>
      <c r="J175">
        <v>40.9</v>
      </c>
      <c r="K175" s="6">
        <v>43008</v>
      </c>
      <c r="L175">
        <v>15.07</v>
      </c>
      <c r="M175">
        <v>15</v>
      </c>
      <c r="N175">
        <v>1.26</v>
      </c>
      <c r="O175" t="b">
        <v>0</v>
      </c>
      <c r="P175" t="s">
        <v>1294</v>
      </c>
      <c r="V175">
        <v>15.07</v>
      </c>
      <c r="W175" t="s">
        <v>14</v>
      </c>
    </row>
    <row r="176" spans="1:23" x14ac:dyDescent="0.2">
      <c r="A176" t="s">
        <v>1282</v>
      </c>
      <c r="B176">
        <v>7</v>
      </c>
      <c r="C176" t="s">
        <v>711</v>
      </c>
      <c r="D176" t="s">
        <v>365</v>
      </c>
      <c r="E176" t="s">
        <v>14</v>
      </c>
      <c r="F176" t="s">
        <v>1295</v>
      </c>
      <c r="G176" t="s">
        <v>1009</v>
      </c>
      <c r="H176" t="s">
        <v>605</v>
      </c>
      <c r="I176" s="6">
        <v>42549</v>
      </c>
      <c r="J176">
        <v>33.9</v>
      </c>
      <c r="K176" s="6">
        <v>43008</v>
      </c>
      <c r="L176">
        <v>15.07</v>
      </c>
      <c r="M176">
        <v>15</v>
      </c>
      <c r="N176">
        <v>1.26</v>
      </c>
      <c r="O176" t="b">
        <v>0</v>
      </c>
      <c r="P176" t="s">
        <v>1296</v>
      </c>
      <c r="V176">
        <v>15.07</v>
      </c>
      <c r="W176" t="s">
        <v>14</v>
      </c>
    </row>
    <row r="177" spans="1:23" x14ac:dyDescent="0.2">
      <c r="A177" t="s">
        <v>1282</v>
      </c>
      <c r="B177">
        <v>8</v>
      </c>
      <c r="C177" t="s">
        <v>711</v>
      </c>
      <c r="D177" t="s">
        <v>367</v>
      </c>
      <c r="E177" t="s">
        <v>14</v>
      </c>
      <c r="F177" t="s">
        <v>1297</v>
      </c>
      <c r="G177" t="s">
        <v>1009</v>
      </c>
      <c r="H177" t="s">
        <v>605</v>
      </c>
      <c r="I177" s="6">
        <v>42549</v>
      </c>
      <c r="J177">
        <v>27.3</v>
      </c>
      <c r="K177" s="6">
        <v>43008</v>
      </c>
      <c r="L177">
        <v>15.07</v>
      </c>
      <c r="M177">
        <v>15</v>
      </c>
      <c r="N177">
        <v>1.26</v>
      </c>
      <c r="O177" t="b">
        <v>0</v>
      </c>
      <c r="P177" t="s">
        <v>1298</v>
      </c>
      <c r="V177">
        <v>15.07</v>
      </c>
      <c r="W177" t="s">
        <v>14</v>
      </c>
    </row>
    <row r="178" spans="1:23" x14ac:dyDescent="0.2">
      <c r="A178" t="s">
        <v>1282</v>
      </c>
      <c r="B178">
        <v>9</v>
      </c>
      <c r="C178" t="s">
        <v>711</v>
      </c>
      <c r="D178" t="s">
        <v>369</v>
      </c>
      <c r="E178" t="s">
        <v>14</v>
      </c>
      <c r="F178" t="s">
        <v>1299</v>
      </c>
      <c r="G178" t="s">
        <v>1009</v>
      </c>
      <c r="H178" t="s">
        <v>605</v>
      </c>
      <c r="I178" s="6">
        <v>42549</v>
      </c>
      <c r="J178">
        <v>28.2</v>
      </c>
      <c r="K178" s="6">
        <v>43008</v>
      </c>
      <c r="L178">
        <v>15.07</v>
      </c>
      <c r="M178">
        <v>15</v>
      </c>
      <c r="N178">
        <v>1.26</v>
      </c>
      <c r="O178" t="b">
        <v>0</v>
      </c>
      <c r="P178" t="s">
        <v>1300</v>
      </c>
      <c r="V178">
        <v>15.07</v>
      </c>
      <c r="W178" t="s">
        <v>14</v>
      </c>
    </row>
    <row r="179" spans="1:23" x14ac:dyDescent="0.2">
      <c r="A179" t="s">
        <v>1282</v>
      </c>
      <c r="B179">
        <v>10</v>
      </c>
      <c r="C179" t="s">
        <v>711</v>
      </c>
      <c r="D179" t="s">
        <v>360</v>
      </c>
      <c r="E179" t="s">
        <v>14</v>
      </c>
      <c r="F179" t="s">
        <v>1301</v>
      </c>
      <c r="G179" t="s">
        <v>1009</v>
      </c>
      <c r="H179" t="s">
        <v>605</v>
      </c>
      <c r="I179" s="6">
        <v>42549</v>
      </c>
      <c r="J179">
        <v>36.6</v>
      </c>
      <c r="K179" s="6">
        <v>43008</v>
      </c>
      <c r="L179">
        <v>15.07</v>
      </c>
      <c r="M179">
        <v>15</v>
      </c>
      <c r="N179">
        <v>1.26</v>
      </c>
      <c r="O179" t="b">
        <v>0</v>
      </c>
      <c r="P179" t="s">
        <v>1302</v>
      </c>
      <c r="V179">
        <v>15.07</v>
      </c>
      <c r="W179" t="s">
        <v>14</v>
      </c>
    </row>
    <row r="180" spans="1:23" x14ac:dyDescent="0.2">
      <c r="A180" t="s">
        <v>1282</v>
      </c>
      <c r="B180">
        <v>11</v>
      </c>
      <c r="C180" t="s">
        <v>711</v>
      </c>
      <c r="D180" t="s">
        <v>376</v>
      </c>
      <c r="E180" t="s">
        <v>14</v>
      </c>
      <c r="F180" t="s">
        <v>1303</v>
      </c>
      <c r="G180" t="s">
        <v>957</v>
      </c>
      <c r="H180" t="s">
        <v>1304</v>
      </c>
      <c r="I180" s="6">
        <v>42540</v>
      </c>
      <c r="J180">
        <v>52.1</v>
      </c>
      <c r="K180" s="6">
        <v>43013</v>
      </c>
      <c r="L180">
        <v>15.77</v>
      </c>
      <c r="M180">
        <v>16</v>
      </c>
      <c r="N180">
        <f t="shared" ref="N180:N205" si="0">M180/12</f>
        <v>1.3333333333333333</v>
      </c>
      <c r="P180" t="s">
        <v>1305</v>
      </c>
      <c r="V180">
        <v>15.77</v>
      </c>
      <c r="W180" t="s">
        <v>14</v>
      </c>
    </row>
    <row r="181" spans="1:23" x14ac:dyDescent="0.2">
      <c r="A181" t="s">
        <v>1282</v>
      </c>
      <c r="B181">
        <v>12</v>
      </c>
      <c r="C181" t="s">
        <v>711</v>
      </c>
      <c r="D181" t="s">
        <v>379</v>
      </c>
      <c r="E181" t="s">
        <v>14</v>
      </c>
      <c r="F181" t="s">
        <v>1306</v>
      </c>
      <c r="G181" t="s">
        <v>957</v>
      </c>
      <c r="H181" t="s">
        <v>1304</v>
      </c>
      <c r="I181" s="6">
        <v>42540</v>
      </c>
      <c r="J181">
        <v>47.3</v>
      </c>
      <c r="K181" s="6">
        <v>43013</v>
      </c>
      <c r="L181">
        <v>15.77</v>
      </c>
      <c r="M181">
        <v>16</v>
      </c>
      <c r="N181">
        <f t="shared" si="0"/>
        <v>1.3333333333333333</v>
      </c>
      <c r="P181" t="s">
        <v>1307</v>
      </c>
      <c r="V181">
        <v>15.77</v>
      </c>
      <c r="W181" t="s">
        <v>14</v>
      </c>
    </row>
    <row r="182" spans="1:23" x14ac:dyDescent="0.2">
      <c r="A182" t="s">
        <v>1282</v>
      </c>
      <c r="B182">
        <v>13</v>
      </c>
      <c r="C182" t="s">
        <v>711</v>
      </c>
      <c r="D182" t="s">
        <v>381</v>
      </c>
      <c r="E182" t="s">
        <v>14</v>
      </c>
      <c r="F182" t="s">
        <v>1308</v>
      </c>
      <c r="G182" t="s">
        <v>957</v>
      </c>
      <c r="H182" t="s">
        <v>1304</v>
      </c>
      <c r="I182" s="6">
        <v>42540</v>
      </c>
      <c r="J182">
        <v>46.4</v>
      </c>
      <c r="K182" s="6">
        <v>43013</v>
      </c>
      <c r="L182">
        <v>15.77</v>
      </c>
      <c r="M182">
        <v>16</v>
      </c>
      <c r="N182">
        <f t="shared" si="0"/>
        <v>1.3333333333333333</v>
      </c>
      <c r="P182" t="s">
        <v>1309</v>
      </c>
      <c r="V182">
        <v>15.77</v>
      </c>
      <c r="W182" t="s">
        <v>14</v>
      </c>
    </row>
    <row r="183" spans="1:23" x14ac:dyDescent="0.2">
      <c r="A183" t="s">
        <v>1282</v>
      </c>
      <c r="B183">
        <v>14</v>
      </c>
      <c r="C183" t="s">
        <v>711</v>
      </c>
      <c r="D183" t="s">
        <v>383</v>
      </c>
      <c r="E183" t="s">
        <v>14</v>
      </c>
      <c r="F183" t="s">
        <v>1310</v>
      </c>
      <c r="G183" t="s">
        <v>957</v>
      </c>
      <c r="H183" t="s">
        <v>1304</v>
      </c>
      <c r="I183" s="6">
        <v>42540</v>
      </c>
      <c r="J183">
        <v>45.2</v>
      </c>
      <c r="K183" s="6">
        <v>43013</v>
      </c>
      <c r="L183">
        <v>15.77</v>
      </c>
      <c r="M183">
        <v>16</v>
      </c>
      <c r="N183">
        <f t="shared" si="0"/>
        <v>1.3333333333333333</v>
      </c>
      <c r="P183" t="s">
        <v>1311</v>
      </c>
      <c r="V183">
        <v>15.77</v>
      </c>
      <c r="W183" t="s">
        <v>14</v>
      </c>
    </row>
    <row r="184" spans="1:23" x14ac:dyDescent="0.2">
      <c r="A184" t="s">
        <v>1282</v>
      </c>
      <c r="B184">
        <v>15</v>
      </c>
      <c r="C184" t="s">
        <v>711</v>
      </c>
      <c r="D184" t="s">
        <v>385</v>
      </c>
      <c r="E184" t="s">
        <v>14</v>
      </c>
      <c r="F184" t="s">
        <v>1312</v>
      </c>
      <c r="G184" t="s">
        <v>957</v>
      </c>
      <c r="H184" t="s">
        <v>1313</v>
      </c>
      <c r="I184" s="6">
        <v>42540</v>
      </c>
      <c r="J184">
        <v>47.1</v>
      </c>
      <c r="K184" s="6">
        <v>43013</v>
      </c>
      <c r="L184">
        <v>15.77</v>
      </c>
      <c r="M184">
        <v>16</v>
      </c>
      <c r="N184">
        <f t="shared" si="0"/>
        <v>1.3333333333333333</v>
      </c>
      <c r="P184" t="s">
        <v>1314</v>
      </c>
      <c r="V184">
        <v>15.77</v>
      </c>
      <c r="W184" t="s">
        <v>14</v>
      </c>
    </row>
    <row r="185" spans="1:23" x14ac:dyDescent="0.2">
      <c r="A185" t="s">
        <v>1282</v>
      </c>
      <c r="B185">
        <v>16</v>
      </c>
      <c r="C185" t="s">
        <v>711</v>
      </c>
      <c r="D185" t="s">
        <v>409</v>
      </c>
      <c r="E185" t="s">
        <v>713</v>
      </c>
      <c r="F185" t="s">
        <v>1315</v>
      </c>
      <c r="G185" t="s">
        <v>957</v>
      </c>
      <c r="H185" t="s">
        <v>716</v>
      </c>
      <c r="I185" s="6">
        <v>42540</v>
      </c>
      <c r="J185">
        <v>34.6</v>
      </c>
      <c r="K185" s="6">
        <v>43013</v>
      </c>
      <c r="L185">
        <v>15.77</v>
      </c>
      <c r="M185">
        <v>16</v>
      </c>
      <c r="N185">
        <f t="shared" si="0"/>
        <v>1.3333333333333333</v>
      </c>
      <c r="P185" t="s">
        <v>1316</v>
      </c>
      <c r="V185">
        <v>15.77</v>
      </c>
      <c r="W185" t="s">
        <v>713</v>
      </c>
    </row>
    <row r="186" spans="1:23" x14ac:dyDescent="0.2">
      <c r="A186" t="s">
        <v>1282</v>
      </c>
      <c r="B186">
        <v>17</v>
      </c>
      <c r="C186" t="s">
        <v>711</v>
      </c>
      <c r="D186" t="s">
        <v>412</v>
      </c>
      <c r="E186" t="s">
        <v>713</v>
      </c>
      <c r="F186" t="s">
        <v>1317</v>
      </c>
      <c r="G186" t="s">
        <v>957</v>
      </c>
      <c r="H186" t="s">
        <v>716</v>
      </c>
      <c r="I186" s="6">
        <v>42540</v>
      </c>
      <c r="J186">
        <v>33</v>
      </c>
      <c r="K186" s="6">
        <v>43013</v>
      </c>
      <c r="L186">
        <v>15.77</v>
      </c>
      <c r="M186">
        <v>16</v>
      </c>
      <c r="N186">
        <f t="shared" si="0"/>
        <v>1.3333333333333333</v>
      </c>
      <c r="P186" t="s">
        <v>1318</v>
      </c>
      <c r="V186">
        <v>15.77</v>
      </c>
      <c r="W186" t="s">
        <v>713</v>
      </c>
    </row>
    <row r="187" spans="1:23" x14ac:dyDescent="0.2">
      <c r="A187" t="s">
        <v>1282</v>
      </c>
      <c r="B187">
        <v>18</v>
      </c>
      <c r="C187" t="s">
        <v>711</v>
      </c>
      <c r="D187" t="s">
        <v>414</v>
      </c>
      <c r="E187" t="s">
        <v>713</v>
      </c>
      <c r="F187" t="s">
        <v>1319</v>
      </c>
      <c r="G187" t="s">
        <v>957</v>
      </c>
      <c r="H187" t="s">
        <v>716</v>
      </c>
      <c r="I187" s="6">
        <v>42540</v>
      </c>
      <c r="J187">
        <v>35</v>
      </c>
      <c r="K187" s="6">
        <v>43013</v>
      </c>
      <c r="L187">
        <v>15.77</v>
      </c>
      <c r="M187">
        <v>16</v>
      </c>
      <c r="N187">
        <f t="shared" si="0"/>
        <v>1.3333333333333333</v>
      </c>
      <c r="P187" t="s">
        <v>1320</v>
      </c>
      <c r="V187">
        <v>15.77</v>
      </c>
      <c r="W187" t="s">
        <v>713</v>
      </c>
    </row>
    <row r="188" spans="1:23" x14ac:dyDescent="0.2">
      <c r="A188" t="s">
        <v>1282</v>
      </c>
      <c r="B188">
        <v>19</v>
      </c>
      <c r="C188" t="s">
        <v>711</v>
      </c>
      <c r="D188" t="s">
        <v>416</v>
      </c>
      <c r="E188" t="s">
        <v>713</v>
      </c>
      <c r="F188" t="s">
        <v>1321</v>
      </c>
      <c r="G188" t="s">
        <v>957</v>
      </c>
      <c r="H188" t="s">
        <v>716</v>
      </c>
      <c r="I188" s="6">
        <v>42540</v>
      </c>
      <c r="J188">
        <v>32.799999999999997</v>
      </c>
      <c r="K188" s="6">
        <v>43013</v>
      </c>
      <c r="L188">
        <v>15.77</v>
      </c>
      <c r="M188">
        <v>16</v>
      </c>
      <c r="N188">
        <f t="shared" si="0"/>
        <v>1.3333333333333333</v>
      </c>
      <c r="P188" t="s">
        <v>1322</v>
      </c>
      <c r="V188">
        <v>15.77</v>
      </c>
      <c r="W188" t="s">
        <v>713</v>
      </c>
    </row>
    <row r="189" spans="1:23" x14ac:dyDescent="0.2">
      <c r="A189" t="s">
        <v>1282</v>
      </c>
      <c r="B189">
        <v>20</v>
      </c>
      <c r="C189" t="s">
        <v>711</v>
      </c>
      <c r="D189" t="s">
        <v>418</v>
      </c>
      <c r="E189" t="s">
        <v>713</v>
      </c>
      <c r="F189" t="s">
        <v>1323</v>
      </c>
      <c r="G189" t="s">
        <v>957</v>
      </c>
      <c r="H189" t="s">
        <v>716</v>
      </c>
      <c r="I189" s="6">
        <v>42540</v>
      </c>
      <c r="J189">
        <v>36.799999999999997</v>
      </c>
      <c r="K189" s="6">
        <v>43013</v>
      </c>
      <c r="L189">
        <v>15.77</v>
      </c>
      <c r="M189">
        <v>16</v>
      </c>
      <c r="N189">
        <f t="shared" si="0"/>
        <v>1.3333333333333333</v>
      </c>
      <c r="P189" t="s">
        <v>1324</v>
      </c>
      <c r="V189">
        <v>15.77</v>
      </c>
      <c r="W189" t="s">
        <v>713</v>
      </c>
    </row>
    <row r="190" spans="1:23" x14ac:dyDescent="0.2">
      <c r="A190" t="s">
        <v>1282</v>
      </c>
      <c r="B190">
        <v>21</v>
      </c>
      <c r="C190" t="s">
        <v>711</v>
      </c>
      <c r="D190" t="s">
        <v>387</v>
      </c>
      <c r="E190" t="s">
        <v>14</v>
      </c>
      <c r="F190" t="s">
        <v>1325</v>
      </c>
      <c r="G190" t="s">
        <v>957</v>
      </c>
      <c r="H190" t="s">
        <v>1326</v>
      </c>
      <c r="I190" s="6">
        <v>42540</v>
      </c>
      <c r="J190">
        <v>44.8</v>
      </c>
      <c r="K190" s="6">
        <v>43015</v>
      </c>
      <c r="L190">
        <v>15.83</v>
      </c>
      <c r="M190">
        <v>16</v>
      </c>
      <c r="N190">
        <f t="shared" si="0"/>
        <v>1.3333333333333333</v>
      </c>
      <c r="P190" t="s">
        <v>1327</v>
      </c>
      <c r="V190">
        <v>15.83</v>
      </c>
      <c r="W190" t="s">
        <v>14</v>
      </c>
    </row>
    <row r="191" spans="1:23" x14ac:dyDescent="0.2">
      <c r="A191" t="s">
        <v>1282</v>
      </c>
      <c r="B191">
        <v>22</v>
      </c>
      <c r="C191" t="s">
        <v>711</v>
      </c>
      <c r="D191" t="s">
        <v>390</v>
      </c>
      <c r="E191" t="s">
        <v>14</v>
      </c>
      <c r="F191" t="s">
        <v>1328</v>
      </c>
      <c r="G191" t="s">
        <v>957</v>
      </c>
      <c r="H191" t="s">
        <v>1326</v>
      </c>
      <c r="I191" s="6">
        <v>42540</v>
      </c>
      <c r="J191">
        <v>53.8</v>
      </c>
      <c r="K191" s="6">
        <v>43015</v>
      </c>
      <c r="L191">
        <v>15.83</v>
      </c>
      <c r="M191">
        <v>16</v>
      </c>
      <c r="N191">
        <f t="shared" si="0"/>
        <v>1.3333333333333333</v>
      </c>
      <c r="P191" t="s">
        <v>1329</v>
      </c>
      <c r="V191">
        <v>15.83</v>
      </c>
      <c r="W191" t="s">
        <v>14</v>
      </c>
    </row>
    <row r="192" spans="1:23" x14ac:dyDescent="0.2">
      <c r="A192" t="s">
        <v>1282</v>
      </c>
      <c r="B192">
        <v>23</v>
      </c>
      <c r="C192" t="s">
        <v>711</v>
      </c>
      <c r="D192" t="s">
        <v>392</v>
      </c>
      <c r="E192" t="s">
        <v>14</v>
      </c>
      <c r="F192" t="s">
        <v>1330</v>
      </c>
      <c r="G192" t="s">
        <v>957</v>
      </c>
      <c r="H192" t="s">
        <v>1326</v>
      </c>
      <c r="I192" s="6">
        <v>42540</v>
      </c>
      <c r="J192">
        <v>46</v>
      </c>
      <c r="K192" s="6">
        <v>43015</v>
      </c>
      <c r="L192">
        <v>15.83</v>
      </c>
      <c r="M192">
        <v>16</v>
      </c>
      <c r="N192">
        <f t="shared" si="0"/>
        <v>1.3333333333333333</v>
      </c>
      <c r="P192" t="s">
        <v>1331</v>
      </c>
      <c r="V192">
        <v>15.83</v>
      </c>
      <c r="W192" t="s">
        <v>14</v>
      </c>
    </row>
    <row r="193" spans="1:23" x14ac:dyDescent="0.2">
      <c r="A193" t="s">
        <v>1282</v>
      </c>
      <c r="B193">
        <v>24</v>
      </c>
      <c r="C193" t="s">
        <v>711</v>
      </c>
      <c r="D193" t="s">
        <v>394</v>
      </c>
      <c r="E193" t="s">
        <v>14</v>
      </c>
      <c r="F193" t="s">
        <v>1332</v>
      </c>
      <c r="G193" t="s">
        <v>957</v>
      </c>
      <c r="H193" t="s">
        <v>1326</v>
      </c>
      <c r="I193" s="6">
        <v>42540</v>
      </c>
      <c r="J193">
        <v>47.1</v>
      </c>
      <c r="K193" s="6">
        <v>43015</v>
      </c>
      <c r="L193">
        <v>15.83</v>
      </c>
      <c r="M193">
        <v>16</v>
      </c>
      <c r="N193">
        <f t="shared" si="0"/>
        <v>1.3333333333333333</v>
      </c>
      <c r="P193" t="s">
        <v>1333</v>
      </c>
      <c r="V193">
        <v>15.83</v>
      </c>
      <c r="W193" t="s">
        <v>14</v>
      </c>
    </row>
    <row r="194" spans="1:23" x14ac:dyDescent="0.2">
      <c r="A194" t="s">
        <v>1282</v>
      </c>
      <c r="B194">
        <v>25</v>
      </c>
      <c r="C194" t="s">
        <v>711</v>
      </c>
      <c r="D194" t="s">
        <v>396</v>
      </c>
      <c r="E194" t="s">
        <v>14</v>
      </c>
      <c r="F194" t="s">
        <v>1334</v>
      </c>
      <c r="G194" t="s">
        <v>957</v>
      </c>
      <c r="H194" t="s">
        <v>1326</v>
      </c>
      <c r="I194" s="6">
        <v>42540</v>
      </c>
      <c r="J194">
        <v>52</v>
      </c>
      <c r="K194" s="6">
        <v>43015</v>
      </c>
      <c r="L194">
        <v>15.83</v>
      </c>
      <c r="M194">
        <v>16</v>
      </c>
      <c r="N194">
        <f t="shared" si="0"/>
        <v>1.3333333333333333</v>
      </c>
      <c r="P194" t="s">
        <v>1335</v>
      </c>
      <c r="V194">
        <v>15.83</v>
      </c>
      <c r="W194" t="s">
        <v>14</v>
      </c>
    </row>
    <row r="195" spans="1:23" x14ac:dyDescent="0.2">
      <c r="A195" t="s">
        <v>1282</v>
      </c>
      <c r="B195">
        <v>26</v>
      </c>
      <c r="C195" t="s">
        <v>711</v>
      </c>
      <c r="D195" t="s">
        <v>371</v>
      </c>
      <c r="E195" t="s">
        <v>14</v>
      </c>
      <c r="F195" t="s">
        <v>1336</v>
      </c>
      <c r="G195" t="s">
        <v>1009</v>
      </c>
      <c r="H195" t="s">
        <v>716</v>
      </c>
      <c r="I195" s="6">
        <v>42549</v>
      </c>
      <c r="J195">
        <v>38.1</v>
      </c>
      <c r="K195" s="6">
        <v>43012</v>
      </c>
      <c r="L195">
        <v>15.43</v>
      </c>
      <c r="M195">
        <v>15</v>
      </c>
      <c r="N195">
        <f t="shared" si="0"/>
        <v>1.25</v>
      </c>
      <c r="P195" t="s">
        <v>1337</v>
      </c>
      <c r="V195">
        <v>15.43</v>
      </c>
      <c r="W195" t="s">
        <v>14</v>
      </c>
    </row>
    <row r="196" spans="1:23" x14ac:dyDescent="0.2">
      <c r="A196" t="s">
        <v>1282</v>
      </c>
      <c r="B196">
        <v>27</v>
      </c>
      <c r="C196" t="s">
        <v>711</v>
      </c>
      <c r="D196" t="s">
        <v>374</v>
      </c>
      <c r="E196" t="s">
        <v>14</v>
      </c>
      <c r="F196" t="s">
        <v>1338</v>
      </c>
      <c r="G196" t="s">
        <v>1009</v>
      </c>
      <c r="H196" t="s">
        <v>716</v>
      </c>
      <c r="I196" s="6">
        <v>42549</v>
      </c>
      <c r="J196">
        <v>31.2</v>
      </c>
      <c r="K196" s="6">
        <v>43012</v>
      </c>
      <c r="L196">
        <v>15.43</v>
      </c>
      <c r="M196">
        <v>15</v>
      </c>
      <c r="N196">
        <f t="shared" si="0"/>
        <v>1.25</v>
      </c>
      <c r="P196" t="s">
        <v>1339</v>
      </c>
      <c r="V196">
        <v>15.43</v>
      </c>
      <c r="W196" t="s">
        <v>14</v>
      </c>
    </row>
    <row r="197" spans="1:23" x14ac:dyDescent="0.2">
      <c r="A197" t="s">
        <v>1282</v>
      </c>
      <c r="B197">
        <v>28</v>
      </c>
      <c r="C197" t="s">
        <v>711</v>
      </c>
      <c r="D197" t="s">
        <v>398</v>
      </c>
      <c r="E197" t="s">
        <v>713</v>
      </c>
      <c r="F197" t="s">
        <v>1340</v>
      </c>
      <c r="G197" t="s">
        <v>957</v>
      </c>
      <c r="H197" t="s">
        <v>605</v>
      </c>
      <c r="I197" s="6">
        <v>42536</v>
      </c>
      <c r="J197">
        <v>26.7</v>
      </c>
      <c r="K197" s="6">
        <v>43012</v>
      </c>
      <c r="L197">
        <v>15.87</v>
      </c>
      <c r="M197">
        <v>16</v>
      </c>
      <c r="N197">
        <f t="shared" si="0"/>
        <v>1.3333333333333333</v>
      </c>
      <c r="P197" t="s">
        <v>1341</v>
      </c>
      <c r="V197">
        <v>15.87</v>
      </c>
      <c r="W197" t="s">
        <v>713</v>
      </c>
    </row>
    <row r="198" spans="1:23" x14ac:dyDescent="0.2">
      <c r="A198" t="s">
        <v>1282</v>
      </c>
      <c r="B198">
        <v>29</v>
      </c>
      <c r="C198" t="s">
        <v>711</v>
      </c>
      <c r="D198" t="s">
        <v>401</v>
      </c>
      <c r="E198" t="s">
        <v>713</v>
      </c>
      <c r="F198" t="s">
        <v>1342</v>
      </c>
      <c r="G198" t="s">
        <v>957</v>
      </c>
      <c r="H198" t="s">
        <v>605</v>
      </c>
      <c r="I198" s="6">
        <v>42536</v>
      </c>
      <c r="J198">
        <v>26.8</v>
      </c>
      <c r="K198" s="6">
        <v>43012</v>
      </c>
      <c r="L198">
        <v>15.87</v>
      </c>
      <c r="M198">
        <v>16</v>
      </c>
      <c r="N198">
        <f t="shared" si="0"/>
        <v>1.3333333333333333</v>
      </c>
      <c r="P198" t="s">
        <v>1343</v>
      </c>
      <c r="V198">
        <v>15.87</v>
      </c>
      <c r="W198" t="s">
        <v>713</v>
      </c>
    </row>
    <row r="199" spans="1:23" x14ac:dyDescent="0.2">
      <c r="A199" t="s">
        <v>1282</v>
      </c>
      <c r="B199">
        <v>30</v>
      </c>
      <c r="C199" t="s">
        <v>711</v>
      </c>
      <c r="D199" t="s">
        <v>403</v>
      </c>
      <c r="E199" t="s">
        <v>713</v>
      </c>
      <c r="F199" t="s">
        <v>1344</v>
      </c>
      <c r="G199" t="s">
        <v>957</v>
      </c>
      <c r="H199" t="s">
        <v>605</v>
      </c>
      <c r="I199" s="6">
        <v>42536</v>
      </c>
      <c r="J199">
        <v>28.7</v>
      </c>
      <c r="K199" s="6">
        <v>43012</v>
      </c>
      <c r="L199">
        <v>15.87</v>
      </c>
      <c r="M199">
        <v>16</v>
      </c>
      <c r="N199">
        <f t="shared" si="0"/>
        <v>1.3333333333333333</v>
      </c>
      <c r="P199" t="s">
        <v>1345</v>
      </c>
      <c r="V199">
        <v>15.87</v>
      </c>
      <c r="W199" t="s">
        <v>713</v>
      </c>
    </row>
    <row r="200" spans="1:23" x14ac:dyDescent="0.2">
      <c r="A200" t="s">
        <v>1282</v>
      </c>
      <c r="B200">
        <v>31</v>
      </c>
      <c r="C200" t="s">
        <v>711</v>
      </c>
      <c r="D200" t="s">
        <v>405</v>
      </c>
      <c r="E200" t="s">
        <v>713</v>
      </c>
      <c r="F200" t="s">
        <v>1346</v>
      </c>
      <c r="G200" t="s">
        <v>957</v>
      </c>
      <c r="H200" t="s">
        <v>605</v>
      </c>
      <c r="I200" s="6">
        <v>42536</v>
      </c>
      <c r="J200">
        <v>30</v>
      </c>
      <c r="K200" s="6">
        <v>43012</v>
      </c>
      <c r="L200">
        <v>15.87</v>
      </c>
      <c r="M200">
        <v>16</v>
      </c>
      <c r="N200">
        <f t="shared" si="0"/>
        <v>1.3333333333333333</v>
      </c>
      <c r="P200" t="s">
        <v>1347</v>
      </c>
      <c r="V200">
        <v>15.87</v>
      </c>
      <c r="W200" t="s">
        <v>713</v>
      </c>
    </row>
    <row r="201" spans="1:23" x14ac:dyDescent="0.2">
      <c r="A201" t="s">
        <v>1282</v>
      </c>
      <c r="B201">
        <v>32</v>
      </c>
      <c r="C201" t="s">
        <v>711</v>
      </c>
      <c r="D201" t="s">
        <v>407</v>
      </c>
      <c r="E201" t="s">
        <v>713</v>
      </c>
      <c r="F201" t="s">
        <v>1348</v>
      </c>
      <c r="G201" t="s">
        <v>957</v>
      </c>
      <c r="H201" t="s">
        <v>605</v>
      </c>
      <c r="I201" s="6">
        <v>42536</v>
      </c>
      <c r="J201">
        <v>34.299999999999997</v>
      </c>
      <c r="K201" s="6">
        <v>43012</v>
      </c>
      <c r="L201">
        <v>15.87</v>
      </c>
      <c r="M201">
        <v>16</v>
      </c>
      <c r="N201">
        <f t="shared" si="0"/>
        <v>1.3333333333333333</v>
      </c>
      <c r="P201" t="s">
        <v>1349</v>
      </c>
      <c r="V201">
        <v>15.87</v>
      </c>
      <c r="W201" t="s">
        <v>713</v>
      </c>
    </row>
    <row r="202" spans="1:23" x14ac:dyDescent="0.2">
      <c r="A202" t="s">
        <v>1282</v>
      </c>
      <c r="B202">
        <v>33</v>
      </c>
      <c r="C202" t="s">
        <v>711</v>
      </c>
      <c r="D202" t="s">
        <v>420</v>
      </c>
      <c r="E202" t="s">
        <v>713</v>
      </c>
      <c r="F202" t="s">
        <v>1350</v>
      </c>
      <c r="G202" t="s">
        <v>957</v>
      </c>
      <c r="H202" t="s">
        <v>716</v>
      </c>
      <c r="I202" s="6">
        <v>42548</v>
      </c>
      <c r="J202">
        <v>31.8</v>
      </c>
      <c r="K202" s="6">
        <v>43012</v>
      </c>
      <c r="L202">
        <v>15.47</v>
      </c>
      <c r="M202">
        <v>15</v>
      </c>
      <c r="N202">
        <f t="shared" si="0"/>
        <v>1.25</v>
      </c>
      <c r="P202" t="s">
        <v>1351</v>
      </c>
      <c r="V202">
        <v>15.47</v>
      </c>
      <c r="W202" t="s">
        <v>713</v>
      </c>
    </row>
    <row r="203" spans="1:23" x14ac:dyDescent="0.2">
      <c r="A203" t="s">
        <v>1282</v>
      </c>
      <c r="B203">
        <v>34</v>
      </c>
      <c r="C203" t="s">
        <v>711</v>
      </c>
      <c r="D203" t="s">
        <v>423</v>
      </c>
      <c r="E203" t="s">
        <v>713</v>
      </c>
      <c r="F203" t="s">
        <v>1352</v>
      </c>
      <c r="G203" t="s">
        <v>957</v>
      </c>
      <c r="H203" t="s">
        <v>716</v>
      </c>
      <c r="I203" s="6">
        <v>42548</v>
      </c>
      <c r="J203">
        <v>33.299999999999997</v>
      </c>
      <c r="K203" s="6">
        <v>43012</v>
      </c>
      <c r="L203">
        <v>15.47</v>
      </c>
      <c r="M203">
        <v>15</v>
      </c>
      <c r="N203">
        <f t="shared" si="0"/>
        <v>1.25</v>
      </c>
      <c r="P203" t="s">
        <v>1353</v>
      </c>
      <c r="V203">
        <v>15.47</v>
      </c>
      <c r="W203" t="s">
        <v>713</v>
      </c>
    </row>
    <row r="204" spans="1:23" x14ac:dyDescent="0.2">
      <c r="A204" t="s">
        <v>1282</v>
      </c>
      <c r="B204">
        <v>35</v>
      </c>
      <c r="C204" t="s">
        <v>711</v>
      </c>
      <c r="D204" t="s">
        <v>425</v>
      </c>
      <c r="E204" t="s">
        <v>713</v>
      </c>
      <c r="F204" t="s">
        <v>1354</v>
      </c>
      <c r="G204" t="s">
        <v>957</v>
      </c>
      <c r="H204" t="s">
        <v>716</v>
      </c>
      <c r="I204" s="6">
        <v>42548</v>
      </c>
      <c r="J204">
        <v>32</v>
      </c>
      <c r="K204" s="6">
        <v>43012</v>
      </c>
      <c r="L204">
        <v>15.47</v>
      </c>
      <c r="M204">
        <v>15</v>
      </c>
      <c r="N204">
        <f t="shared" si="0"/>
        <v>1.25</v>
      </c>
      <c r="P204" t="s">
        <v>1355</v>
      </c>
      <c r="V204">
        <v>15.47</v>
      </c>
      <c r="W204" t="s">
        <v>713</v>
      </c>
    </row>
    <row r="205" spans="1:23" x14ac:dyDescent="0.2">
      <c r="A205" t="s">
        <v>1282</v>
      </c>
      <c r="B205">
        <v>36</v>
      </c>
      <c r="C205" t="s">
        <v>711</v>
      </c>
      <c r="D205" t="s">
        <v>427</v>
      </c>
      <c r="E205" t="s">
        <v>713</v>
      </c>
      <c r="F205" t="s">
        <v>1356</v>
      </c>
      <c r="G205" t="s">
        <v>957</v>
      </c>
      <c r="H205" t="s">
        <v>716</v>
      </c>
      <c r="I205" s="6">
        <v>42548</v>
      </c>
      <c r="J205">
        <v>29.5</v>
      </c>
      <c r="K205" s="6">
        <v>43012</v>
      </c>
      <c r="L205">
        <v>15.47</v>
      </c>
      <c r="M205">
        <v>15</v>
      </c>
      <c r="N205">
        <f t="shared" si="0"/>
        <v>1.25</v>
      </c>
      <c r="P205" t="s">
        <v>1357</v>
      </c>
      <c r="V205">
        <v>15.47</v>
      </c>
      <c r="W205" t="s">
        <v>713</v>
      </c>
    </row>
    <row r="206" spans="1:23" x14ac:dyDescent="0.2">
      <c r="A206" t="s">
        <v>1282</v>
      </c>
      <c r="B206">
        <v>37</v>
      </c>
      <c r="C206" t="s">
        <v>1358</v>
      </c>
      <c r="D206" t="s">
        <v>1359</v>
      </c>
      <c r="F206" t="s">
        <v>1360</v>
      </c>
      <c r="G206" t="s">
        <v>604</v>
      </c>
      <c r="H206" t="s">
        <v>1304</v>
      </c>
      <c r="I206" s="6">
        <v>42619</v>
      </c>
      <c r="J206">
        <v>28.6</v>
      </c>
      <c r="K206" s="6">
        <v>43014</v>
      </c>
      <c r="P206" t="s">
        <v>1361</v>
      </c>
    </row>
    <row r="207" spans="1:23" x14ac:dyDescent="0.2">
      <c r="A207" t="s">
        <v>1282</v>
      </c>
      <c r="B207">
        <v>38</v>
      </c>
      <c r="C207" t="s">
        <v>1358</v>
      </c>
      <c r="D207" t="s">
        <v>1362</v>
      </c>
      <c r="F207" t="s">
        <v>1363</v>
      </c>
      <c r="G207" t="s">
        <v>604</v>
      </c>
      <c r="H207" t="s">
        <v>1304</v>
      </c>
      <c r="I207" s="6">
        <v>42625</v>
      </c>
      <c r="J207">
        <v>29.1</v>
      </c>
      <c r="K207" s="6">
        <v>43014</v>
      </c>
      <c r="P207" t="s">
        <v>1364</v>
      </c>
    </row>
    <row r="208" spans="1:23" x14ac:dyDescent="0.2">
      <c r="A208" t="s">
        <v>1282</v>
      </c>
      <c r="B208">
        <v>39</v>
      </c>
      <c r="C208" t="s">
        <v>1358</v>
      </c>
      <c r="D208" t="s">
        <v>1365</v>
      </c>
      <c r="F208" t="s">
        <v>1366</v>
      </c>
      <c r="G208" t="s">
        <v>604</v>
      </c>
      <c r="H208" t="s">
        <v>1313</v>
      </c>
      <c r="I208" s="6">
        <v>42625</v>
      </c>
      <c r="J208">
        <v>28.5</v>
      </c>
      <c r="K208" s="6">
        <v>43014</v>
      </c>
      <c r="P208" t="s">
        <v>1367</v>
      </c>
    </row>
    <row r="209" spans="1:23" x14ac:dyDescent="0.2">
      <c r="A209" t="s">
        <v>1282</v>
      </c>
      <c r="B209">
        <v>40</v>
      </c>
      <c r="C209" t="s">
        <v>1358</v>
      </c>
      <c r="D209" t="s">
        <v>1368</v>
      </c>
      <c r="F209" t="s">
        <v>1369</v>
      </c>
      <c r="G209" t="s">
        <v>604</v>
      </c>
      <c r="H209" t="s">
        <v>1304</v>
      </c>
      <c r="I209" s="6">
        <v>42625</v>
      </c>
      <c r="J209">
        <v>29.6</v>
      </c>
      <c r="K209" s="6">
        <v>43014</v>
      </c>
      <c r="P209" t="s">
        <v>1370</v>
      </c>
    </row>
    <row r="210" spans="1:23" x14ac:dyDescent="0.2">
      <c r="A210" t="s">
        <v>1282</v>
      </c>
      <c r="B210">
        <v>41</v>
      </c>
      <c r="C210" t="s">
        <v>1358</v>
      </c>
      <c r="D210" t="s">
        <v>1371</v>
      </c>
      <c r="F210" t="s">
        <v>1372</v>
      </c>
      <c r="G210" t="s">
        <v>604</v>
      </c>
      <c r="H210" t="s">
        <v>1304</v>
      </c>
      <c r="I210" s="6">
        <v>42625</v>
      </c>
      <c r="J210">
        <v>26.1</v>
      </c>
      <c r="K210" s="6">
        <v>43014</v>
      </c>
      <c r="P210" t="s">
        <v>1373</v>
      </c>
    </row>
    <row r="211" spans="1:23" x14ac:dyDescent="0.2">
      <c r="A211" t="s">
        <v>1282</v>
      </c>
      <c r="B211">
        <v>42</v>
      </c>
      <c r="C211" t="s">
        <v>1358</v>
      </c>
      <c r="D211" t="s">
        <v>1374</v>
      </c>
      <c r="F211" t="s">
        <v>1375</v>
      </c>
      <c r="G211" t="s">
        <v>604</v>
      </c>
      <c r="H211" t="s">
        <v>1304</v>
      </c>
      <c r="I211" s="6">
        <v>42640</v>
      </c>
      <c r="J211">
        <v>31.9</v>
      </c>
      <c r="K211" s="6">
        <v>43014</v>
      </c>
      <c r="P211" t="s">
        <v>1376</v>
      </c>
    </row>
    <row r="212" spans="1:23" x14ac:dyDescent="0.2">
      <c r="A212" t="s">
        <v>1282</v>
      </c>
      <c r="B212">
        <v>43</v>
      </c>
      <c r="C212" t="s">
        <v>1358</v>
      </c>
      <c r="D212" t="s">
        <v>1377</v>
      </c>
      <c r="F212" t="s">
        <v>1378</v>
      </c>
      <c r="G212" t="s">
        <v>604</v>
      </c>
      <c r="H212" t="s">
        <v>1304</v>
      </c>
      <c r="I212" s="6">
        <v>42640</v>
      </c>
      <c r="J212">
        <v>32.4</v>
      </c>
      <c r="K212" s="6">
        <v>43014</v>
      </c>
      <c r="P212" t="s">
        <v>1379</v>
      </c>
    </row>
    <row r="213" spans="1:23" x14ac:dyDescent="0.2">
      <c r="A213" t="s">
        <v>1282</v>
      </c>
      <c r="B213">
        <v>44</v>
      </c>
      <c r="C213" t="s">
        <v>1358</v>
      </c>
      <c r="D213" t="s">
        <v>1380</v>
      </c>
      <c r="F213" t="s">
        <v>1381</v>
      </c>
      <c r="G213" t="s">
        <v>604</v>
      </c>
      <c r="H213" t="s">
        <v>1304</v>
      </c>
      <c r="I213" s="6">
        <v>42640</v>
      </c>
      <c r="J213">
        <v>30.6</v>
      </c>
      <c r="K213" s="6">
        <v>43014</v>
      </c>
      <c r="P213" t="s">
        <v>1382</v>
      </c>
    </row>
    <row r="214" spans="1:23" x14ac:dyDescent="0.2">
      <c r="A214" t="s">
        <v>1282</v>
      </c>
      <c r="B214">
        <v>45</v>
      </c>
      <c r="C214" t="s">
        <v>1358</v>
      </c>
      <c r="D214" t="s">
        <v>1383</v>
      </c>
      <c r="F214" t="s">
        <v>1384</v>
      </c>
      <c r="G214" t="s">
        <v>604</v>
      </c>
      <c r="H214" t="s">
        <v>1304</v>
      </c>
      <c r="I214" s="6">
        <v>42640</v>
      </c>
      <c r="J214">
        <v>29.3</v>
      </c>
      <c r="K214" s="6">
        <v>43014</v>
      </c>
      <c r="P214" t="s">
        <v>1385</v>
      </c>
    </row>
    <row r="215" spans="1:23" x14ac:dyDescent="0.2">
      <c r="A215" t="s">
        <v>1282</v>
      </c>
      <c r="B215">
        <v>46</v>
      </c>
      <c r="C215" t="s">
        <v>1358</v>
      </c>
      <c r="D215" t="s">
        <v>1386</v>
      </c>
      <c r="F215" t="s">
        <v>1387</v>
      </c>
      <c r="G215" t="s">
        <v>604</v>
      </c>
      <c r="H215" t="s">
        <v>1304</v>
      </c>
      <c r="I215" s="6">
        <v>42640</v>
      </c>
      <c r="J215">
        <v>32.4</v>
      </c>
      <c r="K215" s="6">
        <v>43014</v>
      </c>
      <c r="P215" t="s">
        <v>1388</v>
      </c>
    </row>
    <row r="216" spans="1:23" x14ac:dyDescent="0.2">
      <c r="A216" t="s">
        <v>1389</v>
      </c>
      <c r="B216">
        <v>1</v>
      </c>
      <c r="C216" t="s">
        <v>711</v>
      </c>
      <c r="D216" t="s">
        <v>1390</v>
      </c>
      <c r="E216" t="s">
        <v>713</v>
      </c>
      <c r="F216" t="s">
        <v>1391</v>
      </c>
      <c r="G216" t="s">
        <v>957</v>
      </c>
      <c r="H216" t="s">
        <v>605</v>
      </c>
      <c r="I216" s="6">
        <v>42605</v>
      </c>
      <c r="J216">
        <v>22.3</v>
      </c>
      <c r="K216" s="6">
        <v>43048</v>
      </c>
      <c r="L216">
        <v>14.77</v>
      </c>
      <c r="M216">
        <v>15</v>
      </c>
      <c r="N216">
        <f t="shared" ref="N216:N233" si="1">M216/12</f>
        <v>1.25</v>
      </c>
      <c r="P216" t="s">
        <v>1392</v>
      </c>
      <c r="V216">
        <v>14.77</v>
      </c>
      <c r="W216" t="s">
        <v>713</v>
      </c>
    </row>
    <row r="217" spans="1:23" x14ac:dyDescent="0.2">
      <c r="A217" t="s">
        <v>1389</v>
      </c>
      <c r="B217">
        <v>2</v>
      </c>
      <c r="C217" t="s">
        <v>711</v>
      </c>
      <c r="D217" t="s">
        <v>1393</v>
      </c>
      <c r="E217" t="s">
        <v>713</v>
      </c>
      <c r="F217" t="s">
        <v>1394</v>
      </c>
      <c r="G217" t="s">
        <v>957</v>
      </c>
      <c r="H217" t="s">
        <v>605</v>
      </c>
      <c r="I217" s="6">
        <v>42605</v>
      </c>
      <c r="J217">
        <v>24.4</v>
      </c>
      <c r="K217" s="6">
        <v>43048</v>
      </c>
      <c r="L217">
        <v>14.77</v>
      </c>
      <c r="M217">
        <v>15</v>
      </c>
      <c r="N217">
        <f t="shared" si="1"/>
        <v>1.25</v>
      </c>
      <c r="P217" t="s">
        <v>1395</v>
      </c>
      <c r="V217">
        <v>14.77</v>
      </c>
      <c r="W217" t="s">
        <v>713</v>
      </c>
    </row>
    <row r="218" spans="1:23" x14ac:dyDescent="0.2">
      <c r="A218" t="s">
        <v>1389</v>
      </c>
      <c r="B218">
        <v>3</v>
      </c>
      <c r="C218" t="s">
        <v>711</v>
      </c>
      <c r="D218" t="s">
        <v>1396</v>
      </c>
      <c r="E218" t="s">
        <v>713</v>
      </c>
      <c r="F218" t="s">
        <v>1397</v>
      </c>
      <c r="G218" t="s">
        <v>957</v>
      </c>
      <c r="H218" t="s">
        <v>605</v>
      </c>
      <c r="I218" s="6">
        <v>42615</v>
      </c>
      <c r="J218">
        <v>30.1</v>
      </c>
      <c r="K218" s="6">
        <v>43048</v>
      </c>
      <c r="L218">
        <v>14.43</v>
      </c>
      <c r="M218">
        <v>15</v>
      </c>
      <c r="N218">
        <f t="shared" si="1"/>
        <v>1.25</v>
      </c>
      <c r="P218" t="s">
        <v>1398</v>
      </c>
      <c r="V218">
        <v>14.43</v>
      </c>
      <c r="W218" t="s">
        <v>713</v>
      </c>
    </row>
    <row r="219" spans="1:23" x14ac:dyDescent="0.2">
      <c r="A219" t="s">
        <v>1389</v>
      </c>
      <c r="B219">
        <v>4</v>
      </c>
      <c r="C219" t="s">
        <v>711</v>
      </c>
      <c r="D219" t="s">
        <v>1399</v>
      </c>
      <c r="E219" t="s">
        <v>14</v>
      </c>
      <c r="F219" t="s">
        <v>1400</v>
      </c>
      <c r="G219" t="s">
        <v>1009</v>
      </c>
      <c r="H219" t="s">
        <v>716</v>
      </c>
      <c r="I219" s="6">
        <v>42597</v>
      </c>
      <c r="J219">
        <v>34.700000000000003</v>
      </c>
      <c r="K219" s="6">
        <v>43048</v>
      </c>
      <c r="L219">
        <v>15.03</v>
      </c>
      <c r="M219">
        <v>15</v>
      </c>
      <c r="N219">
        <f t="shared" si="1"/>
        <v>1.25</v>
      </c>
      <c r="P219" t="s">
        <v>1401</v>
      </c>
      <c r="V219">
        <v>15.03</v>
      </c>
      <c r="W219" t="s">
        <v>14</v>
      </c>
    </row>
    <row r="220" spans="1:23" x14ac:dyDescent="0.2">
      <c r="A220" t="s">
        <v>1389</v>
      </c>
      <c r="B220">
        <v>5</v>
      </c>
      <c r="C220" t="s">
        <v>711</v>
      </c>
      <c r="D220" t="s">
        <v>1402</v>
      </c>
      <c r="E220" t="s">
        <v>14</v>
      </c>
      <c r="F220" t="s">
        <v>1403</v>
      </c>
      <c r="G220" t="s">
        <v>1009</v>
      </c>
      <c r="H220" t="s">
        <v>716</v>
      </c>
      <c r="I220" s="6">
        <v>42597</v>
      </c>
      <c r="J220">
        <v>42</v>
      </c>
      <c r="K220" s="6">
        <v>43048</v>
      </c>
      <c r="L220">
        <v>15.03</v>
      </c>
      <c r="M220">
        <v>15</v>
      </c>
      <c r="N220">
        <f t="shared" si="1"/>
        <v>1.25</v>
      </c>
      <c r="P220" t="s">
        <v>1404</v>
      </c>
      <c r="V220">
        <v>15.03</v>
      </c>
      <c r="W220" t="s">
        <v>14</v>
      </c>
    </row>
    <row r="221" spans="1:23" x14ac:dyDescent="0.2">
      <c r="A221" t="s">
        <v>1389</v>
      </c>
      <c r="B221">
        <v>6</v>
      </c>
      <c r="C221" t="s">
        <v>711</v>
      </c>
      <c r="D221" t="s">
        <v>1405</v>
      </c>
      <c r="E221" t="s">
        <v>14</v>
      </c>
      <c r="F221" t="s">
        <v>1406</v>
      </c>
      <c r="G221" t="s">
        <v>1009</v>
      </c>
      <c r="H221" t="s">
        <v>716</v>
      </c>
      <c r="I221" s="6">
        <v>42597</v>
      </c>
      <c r="J221">
        <v>30.9</v>
      </c>
      <c r="K221" s="6">
        <v>43048</v>
      </c>
      <c r="L221">
        <v>15.03</v>
      </c>
      <c r="M221">
        <v>15</v>
      </c>
      <c r="N221">
        <f t="shared" si="1"/>
        <v>1.25</v>
      </c>
      <c r="P221" t="s">
        <v>1407</v>
      </c>
      <c r="V221">
        <v>15.03</v>
      </c>
      <c r="W221" t="s">
        <v>14</v>
      </c>
    </row>
    <row r="222" spans="1:23" x14ac:dyDescent="0.2">
      <c r="A222" t="s">
        <v>1389</v>
      </c>
      <c r="B222">
        <v>7</v>
      </c>
      <c r="C222" t="s">
        <v>711</v>
      </c>
      <c r="D222" t="s">
        <v>1408</v>
      </c>
      <c r="E222" t="s">
        <v>14</v>
      </c>
      <c r="F222" t="s">
        <v>1409</v>
      </c>
      <c r="G222" t="s">
        <v>1009</v>
      </c>
      <c r="H222" t="s">
        <v>716</v>
      </c>
      <c r="I222" s="6">
        <v>42597</v>
      </c>
      <c r="J222">
        <v>44.9</v>
      </c>
      <c r="K222" s="6">
        <v>43048</v>
      </c>
      <c r="L222">
        <v>15.03</v>
      </c>
      <c r="M222">
        <v>15</v>
      </c>
      <c r="N222">
        <f t="shared" si="1"/>
        <v>1.25</v>
      </c>
      <c r="P222" t="s">
        <v>1410</v>
      </c>
      <c r="V222">
        <v>15.03</v>
      </c>
      <c r="W222" t="s">
        <v>14</v>
      </c>
    </row>
    <row r="223" spans="1:23" x14ac:dyDescent="0.2">
      <c r="A223" t="s">
        <v>1389</v>
      </c>
      <c r="B223">
        <v>8</v>
      </c>
      <c r="C223" t="s">
        <v>711</v>
      </c>
      <c r="D223" t="s">
        <v>1411</v>
      </c>
      <c r="E223" t="s">
        <v>713</v>
      </c>
      <c r="F223" t="s">
        <v>1412</v>
      </c>
      <c r="G223" t="s">
        <v>1009</v>
      </c>
      <c r="H223" t="s">
        <v>605</v>
      </c>
      <c r="I223" s="6">
        <v>42619</v>
      </c>
      <c r="J223">
        <v>23.5</v>
      </c>
      <c r="K223" s="6">
        <v>43049</v>
      </c>
      <c r="L223">
        <v>14.33</v>
      </c>
      <c r="M223">
        <v>14</v>
      </c>
      <c r="N223">
        <f t="shared" si="1"/>
        <v>1.1666666666666667</v>
      </c>
      <c r="P223" t="s">
        <v>1413</v>
      </c>
      <c r="V223">
        <v>14.33</v>
      </c>
      <c r="W223" t="s">
        <v>713</v>
      </c>
    </row>
    <row r="224" spans="1:23" x14ac:dyDescent="0.2">
      <c r="A224" t="s">
        <v>1389</v>
      </c>
      <c r="B224">
        <v>9</v>
      </c>
      <c r="C224" t="s">
        <v>711</v>
      </c>
      <c r="D224" t="s">
        <v>1414</v>
      </c>
      <c r="E224" t="s">
        <v>713</v>
      </c>
      <c r="F224" t="s">
        <v>1415</v>
      </c>
      <c r="G224" t="s">
        <v>1009</v>
      </c>
      <c r="H224" t="s">
        <v>605</v>
      </c>
      <c r="I224" s="6">
        <v>42619</v>
      </c>
      <c r="J224">
        <v>22</v>
      </c>
      <c r="K224" s="6">
        <v>43049</v>
      </c>
      <c r="L224">
        <v>14.33</v>
      </c>
      <c r="M224">
        <v>14</v>
      </c>
      <c r="N224">
        <f t="shared" si="1"/>
        <v>1.1666666666666667</v>
      </c>
      <c r="P224" t="s">
        <v>1416</v>
      </c>
      <c r="V224">
        <v>14.33</v>
      </c>
      <c r="W224" t="s">
        <v>713</v>
      </c>
    </row>
    <row r="225" spans="1:23" x14ac:dyDescent="0.2">
      <c r="A225" t="s">
        <v>1389</v>
      </c>
      <c r="B225">
        <v>10</v>
      </c>
      <c r="C225" t="s">
        <v>711</v>
      </c>
      <c r="D225" t="s">
        <v>1417</v>
      </c>
      <c r="E225" t="s">
        <v>713</v>
      </c>
      <c r="F225" t="s">
        <v>1418</v>
      </c>
      <c r="G225" t="s">
        <v>1009</v>
      </c>
      <c r="H225" t="s">
        <v>605</v>
      </c>
      <c r="I225" s="6">
        <v>42619</v>
      </c>
      <c r="J225">
        <v>27</v>
      </c>
      <c r="K225" s="6">
        <v>43049</v>
      </c>
      <c r="L225">
        <v>14.33</v>
      </c>
      <c r="M225">
        <v>14</v>
      </c>
      <c r="N225">
        <f t="shared" si="1"/>
        <v>1.1666666666666667</v>
      </c>
      <c r="P225" t="s">
        <v>1419</v>
      </c>
      <c r="V225">
        <v>14.33</v>
      </c>
      <c r="W225" t="s">
        <v>713</v>
      </c>
    </row>
    <row r="226" spans="1:23" x14ac:dyDescent="0.2">
      <c r="A226" t="s">
        <v>1389</v>
      </c>
      <c r="B226">
        <v>11</v>
      </c>
      <c r="C226" t="s">
        <v>711</v>
      </c>
      <c r="D226" t="s">
        <v>1420</v>
      </c>
      <c r="E226" t="s">
        <v>713</v>
      </c>
      <c r="F226" t="s">
        <v>1421</v>
      </c>
      <c r="G226" t="s">
        <v>1009</v>
      </c>
      <c r="H226" t="s">
        <v>605</v>
      </c>
      <c r="I226" s="6">
        <v>42619</v>
      </c>
      <c r="J226">
        <v>26.1</v>
      </c>
      <c r="K226" s="6">
        <v>43048</v>
      </c>
      <c r="L226">
        <v>14.3</v>
      </c>
      <c r="M226">
        <v>14</v>
      </c>
      <c r="N226">
        <f t="shared" si="1"/>
        <v>1.1666666666666667</v>
      </c>
      <c r="P226" t="s">
        <v>1422</v>
      </c>
      <c r="V226">
        <v>14.3</v>
      </c>
      <c r="W226" t="s">
        <v>713</v>
      </c>
    </row>
    <row r="227" spans="1:23" x14ac:dyDescent="0.2">
      <c r="A227" t="s">
        <v>1389</v>
      </c>
      <c r="B227">
        <v>12</v>
      </c>
      <c r="C227" t="s">
        <v>711</v>
      </c>
      <c r="D227" t="s">
        <v>1423</v>
      </c>
      <c r="E227" t="s">
        <v>713</v>
      </c>
      <c r="F227" t="s">
        <v>1424</v>
      </c>
      <c r="G227" t="s">
        <v>1009</v>
      </c>
      <c r="H227" t="s">
        <v>605</v>
      </c>
      <c r="I227" s="6">
        <v>42619</v>
      </c>
      <c r="J227">
        <v>26.1</v>
      </c>
      <c r="K227" s="6">
        <v>43049</v>
      </c>
      <c r="L227">
        <v>14.33</v>
      </c>
      <c r="M227">
        <v>14</v>
      </c>
      <c r="N227">
        <f t="shared" si="1"/>
        <v>1.1666666666666667</v>
      </c>
      <c r="P227" t="s">
        <v>1425</v>
      </c>
      <c r="V227">
        <v>14.33</v>
      </c>
      <c r="W227" t="s">
        <v>713</v>
      </c>
    </row>
    <row r="228" spans="1:23" x14ac:dyDescent="0.2">
      <c r="A228" t="s">
        <v>1389</v>
      </c>
      <c r="B228">
        <v>13</v>
      </c>
      <c r="C228" t="s">
        <v>711</v>
      </c>
      <c r="D228" t="s">
        <v>1426</v>
      </c>
      <c r="E228" t="s">
        <v>713</v>
      </c>
      <c r="F228" t="s">
        <v>1427</v>
      </c>
      <c r="G228" t="s">
        <v>1009</v>
      </c>
      <c r="H228" t="s">
        <v>716</v>
      </c>
      <c r="I228" s="6">
        <v>42640</v>
      </c>
      <c r="J228">
        <v>34.5</v>
      </c>
      <c r="K228" s="6">
        <v>43049</v>
      </c>
      <c r="L228">
        <v>13.63</v>
      </c>
      <c r="M228">
        <v>14</v>
      </c>
      <c r="N228">
        <f t="shared" si="1"/>
        <v>1.1666666666666667</v>
      </c>
      <c r="P228" t="s">
        <v>1428</v>
      </c>
      <c r="V228">
        <v>13.63</v>
      </c>
      <c r="W228" t="s">
        <v>713</v>
      </c>
    </row>
    <row r="229" spans="1:23" x14ac:dyDescent="0.2">
      <c r="A229" t="s">
        <v>1389</v>
      </c>
      <c r="B229">
        <v>14</v>
      </c>
      <c r="C229" t="s">
        <v>711</v>
      </c>
      <c r="D229" t="s">
        <v>1429</v>
      </c>
      <c r="E229" t="s">
        <v>713</v>
      </c>
      <c r="F229" t="s">
        <v>1430</v>
      </c>
      <c r="G229" t="s">
        <v>1009</v>
      </c>
      <c r="H229" t="s">
        <v>605</v>
      </c>
      <c r="I229" s="6">
        <v>42633</v>
      </c>
      <c r="J229">
        <v>25.7</v>
      </c>
      <c r="K229" s="6">
        <v>43048</v>
      </c>
      <c r="L229">
        <v>13.83</v>
      </c>
      <c r="M229">
        <v>14</v>
      </c>
      <c r="N229">
        <f t="shared" si="1"/>
        <v>1.1666666666666667</v>
      </c>
      <c r="P229" t="s">
        <v>1431</v>
      </c>
      <c r="V229">
        <v>13.83</v>
      </c>
      <c r="W229" t="s">
        <v>713</v>
      </c>
    </row>
    <row r="230" spans="1:23" x14ac:dyDescent="0.2">
      <c r="A230" t="s">
        <v>1389</v>
      </c>
      <c r="B230">
        <v>15</v>
      </c>
      <c r="C230" t="s">
        <v>711</v>
      </c>
      <c r="D230" t="s">
        <v>1432</v>
      </c>
      <c r="E230" t="s">
        <v>713</v>
      </c>
      <c r="F230" t="s">
        <v>1433</v>
      </c>
      <c r="G230" t="s">
        <v>1009</v>
      </c>
      <c r="H230" t="s">
        <v>605</v>
      </c>
      <c r="I230" s="6">
        <v>42633</v>
      </c>
      <c r="J230">
        <v>27.8</v>
      </c>
      <c r="K230" s="6">
        <v>43048</v>
      </c>
      <c r="L230">
        <v>13.83</v>
      </c>
      <c r="M230">
        <v>14</v>
      </c>
      <c r="N230">
        <f t="shared" si="1"/>
        <v>1.1666666666666667</v>
      </c>
      <c r="P230" t="s">
        <v>1434</v>
      </c>
      <c r="V230">
        <v>13.83</v>
      </c>
      <c r="W230" t="s">
        <v>713</v>
      </c>
    </row>
    <row r="231" spans="1:23" x14ac:dyDescent="0.2">
      <c r="A231" t="s">
        <v>1389</v>
      </c>
      <c r="B231">
        <v>16</v>
      </c>
      <c r="C231" t="s">
        <v>711</v>
      </c>
      <c r="D231" t="s">
        <v>1435</v>
      </c>
      <c r="E231" t="s">
        <v>14</v>
      </c>
      <c r="F231" t="s">
        <v>1436</v>
      </c>
      <c r="G231" t="s">
        <v>715</v>
      </c>
      <c r="H231" t="s">
        <v>1326</v>
      </c>
      <c r="I231" s="6">
        <v>42620</v>
      </c>
      <c r="J231">
        <v>37.299999999999997</v>
      </c>
      <c r="K231" s="6">
        <v>43055</v>
      </c>
      <c r="L231">
        <v>14.5</v>
      </c>
      <c r="M231">
        <v>15</v>
      </c>
      <c r="N231">
        <f t="shared" si="1"/>
        <v>1.25</v>
      </c>
      <c r="P231" t="s">
        <v>1437</v>
      </c>
      <c r="V231">
        <v>14.5</v>
      </c>
      <c r="W231" t="s">
        <v>14</v>
      </c>
    </row>
    <row r="232" spans="1:23" x14ac:dyDescent="0.2">
      <c r="A232" t="s">
        <v>1389</v>
      </c>
      <c r="B232">
        <v>17</v>
      </c>
      <c r="C232" t="s">
        <v>711</v>
      </c>
      <c r="D232" t="s">
        <v>1438</v>
      </c>
      <c r="E232" t="s">
        <v>14</v>
      </c>
      <c r="F232" t="s">
        <v>1439</v>
      </c>
      <c r="G232" t="s">
        <v>715</v>
      </c>
      <c r="H232" t="s">
        <v>1326</v>
      </c>
      <c r="I232" s="6">
        <v>42620</v>
      </c>
      <c r="J232">
        <v>42.7</v>
      </c>
      <c r="K232" s="6">
        <v>43055</v>
      </c>
      <c r="L232">
        <v>14.5</v>
      </c>
      <c r="M232">
        <v>15</v>
      </c>
      <c r="N232">
        <f t="shared" si="1"/>
        <v>1.25</v>
      </c>
      <c r="P232" t="s">
        <v>1440</v>
      </c>
      <c r="V232">
        <v>14.5</v>
      </c>
      <c r="W232" t="s">
        <v>14</v>
      </c>
    </row>
    <row r="233" spans="1:23" x14ac:dyDescent="0.2">
      <c r="A233" t="s">
        <v>1389</v>
      </c>
      <c r="B233">
        <v>18</v>
      </c>
      <c r="C233" t="s">
        <v>711</v>
      </c>
      <c r="D233" t="s">
        <v>1441</v>
      </c>
      <c r="E233" t="s">
        <v>14</v>
      </c>
      <c r="F233" t="s">
        <v>1442</v>
      </c>
      <c r="G233" t="s">
        <v>715</v>
      </c>
      <c r="H233" t="s">
        <v>1326</v>
      </c>
      <c r="I233" s="6">
        <v>42620</v>
      </c>
      <c r="J233">
        <v>29.4</v>
      </c>
      <c r="K233" s="6">
        <v>43055</v>
      </c>
      <c r="L233">
        <v>14.5</v>
      </c>
      <c r="M233">
        <v>15</v>
      </c>
      <c r="N233">
        <f t="shared" si="1"/>
        <v>1.25</v>
      </c>
      <c r="P233" t="s">
        <v>1443</v>
      </c>
      <c r="V233">
        <v>14.5</v>
      </c>
      <c r="W233" t="s">
        <v>14</v>
      </c>
    </row>
    <row r="234" spans="1:23" x14ac:dyDescent="0.2">
      <c r="A234" t="s">
        <v>1389</v>
      </c>
      <c r="B234">
        <v>19</v>
      </c>
      <c r="C234" t="s">
        <v>711</v>
      </c>
      <c r="D234" t="s">
        <v>1444</v>
      </c>
      <c r="E234" t="s">
        <v>14</v>
      </c>
      <c r="F234" t="s">
        <v>1445</v>
      </c>
      <c r="G234" t="s">
        <v>715</v>
      </c>
      <c r="H234" t="s">
        <v>1446</v>
      </c>
      <c r="I234" s="6">
        <v>42620</v>
      </c>
      <c r="J234">
        <v>36.299999999999997</v>
      </c>
      <c r="K234" s="6">
        <v>43055</v>
      </c>
      <c r="L234">
        <v>14.5</v>
      </c>
      <c r="M234">
        <v>15</v>
      </c>
      <c r="P234" t="s">
        <v>1447</v>
      </c>
      <c r="V234">
        <v>14.5</v>
      </c>
      <c r="W234" t="s">
        <v>14</v>
      </c>
    </row>
    <row r="235" spans="1:23" x14ac:dyDescent="0.2">
      <c r="A235" t="s">
        <v>1389</v>
      </c>
      <c r="B235">
        <v>20</v>
      </c>
      <c r="C235" t="s">
        <v>711</v>
      </c>
      <c r="D235" t="s">
        <v>1448</v>
      </c>
      <c r="E235" t="s">
        <v>14</v>
      </c>
      <c r="F235" t="s">
        <v>1449</v>
      </c>
      <c r="G235" t="s">
        <v>715</v>
      </c>
      <c r="H235" t="s">
        <v>1446</v>
      </c>
      <c r="I235" s="6">
        <v>42620</v>
      </c>
      <c r="J235">
        <v>33</v>
      </c>
      <c r="K235" s="6">
        <v>43055</v>
      </c>
      <c r="L235">
        <v>14.5</v>
      </c>
      <c r="M235">
        <v>15</v>
      </c>
      <c r="P235" t="s">
        <v>1450</v>
      </c>
      <c r="V235">
        <v>14.5</v>
      </c>
      <c r="W235" t="s">
        <v>14</v>
      </c>
    </row>
    <row r="236" spans="1:23" x14ac:dyDescent="0.2">
      <c r="A236" t="s">
        <v>1389</v>
      </c>
      <c r="B236">
        <v>21</v>
      </c>
      <c r="C236" t="s">
        <v>711</v>
      </c>
      <c r="D236" t="s">
        <v>1451</v>
      </c>
      <c r="E236" t="s">
        <v>14</v>
      </c>
      <c r="F236" t="s">
        <v>1452</v>
      </c>
      <c r="G236" t="s">
        <v>715</v>
      </c>
      <c r="H236" t="s">
        <v>1446</v>
      </c>
      <c r="I236" s="6">
        <v>42645</v>
      </c>
      <c r="J236">
        <v>28.2</v>
      </c>
      <c r="K236" s="6">
        <v>43055</v>
      </c>
      <c r="L236">
        <v>13.67</v>
      </c>
      <c r="M236">
        <v>14</v>
      </c>
      <c r="N236">
        <f t="shared" ref="N236:N267" si="2">M236/12</f>
        <v>1.1666666666666667</v>
      </c>
      <c r="P236" t="s">
        <v>1453</v>
      </c>
      <c r="V236">
        <v>13.67</v>
      </c>
      <c r="W236" t="s">
        <v>14</v>
      </c>
    </row>
    <row r="237" spans="1:23" x14ac:dyDescent="0.2">
      <c r="A237" t="s">
        <v>1389</v>
      </c>
      <c r="B237">
        <v>22</v>
      </c>
      <c r="C237" t="s">
        <v>711</v>
      </c>
      <c r="D237" t="s">
        <v>1454</v>
      </c>
      <c r="E237" t="s">
        <v>14</v>
      </c>
      <c r="F237" t="s">
        <v>1455</v>
      </c>
      <c r="G237" t="s">
        <v>715</v>
      </c>
      <c r="H237" t="s">
        <v>1446</v>
      </c>
      <c r="I237" s="6">
        <v>42645</v>
      </c>
      <c r="J237">
        <v>35.200000000000003</v>
      </c>
      <c r="K237" s="6">
        <v>43056</v>
      </c>
      <c r="L237">
        <v>13.7</v>
      </c>
      <c r="M237">
        <v>14</v>
      </c>
      <c r="N237">
        <f t="shared" si="2"/>
        <v>1.1666666666666667</v>
      </c>
      <c r="P237" t="s">
        <v>1456</v>
      </c>
      <c r="V237">
        <v>13.7</v>
      </c>
      <c r="W237" t="s">
        <v>14</v>
      </c>
    </row>
    <row r="238" spans="1:23" x14ac:dyDescent="0.2">
      <c r="A238" t="s">
        <v>1389</v>
      </c>
      <c r="B238">
        <v>23</v>
      </c>
      <c r="C238" t="s">
        <v>711</v>
      </c>
      <c r="D238" t="s">
        <v>1457</v>
      </c>
      <c r="E238" t="s">
        <v>14</v>
      </c>
      <c r="F238" t="s">
        <v>1458</v>
      </c>
      <c r="G238" t="s">
        <v>715</v>
      </c>
      <c r="H238" t="s">
        <v>1326</v>
      </c>
      <c r="I238" s="6">
        <v>42645</v>
      </c>
      <c r="J238">
        <v>33.5</v>
      </c>
      <c r="K238" s="6">
        <v>43056</v>
      </c>
      <c r="L238">
        <v>13.7</v>
      </c>
      <c r="M238">
        <v>14</v>
      </c>
      <c r="N238">
        <f t="shared" si="2"/>
        <v>1.1666666666666667</v>
      </c>
      <c r="P238" t="s">
        <v>1459</v>
      </c>
      <c r="V238">
        <v>13.7</v>
      </c>
      <c r="W238" t="s">
        <v>14</v>
      </c>
    </row>
    <row r="239" spans="1:23" x14ac:dyDescent="0.2">
      <c r="A239" t="s">
        <v>1389</v>
      </c>
      <c r="B239">
        <v>24</v>
      </c>
      <c r="C239" t="s">
        <v>711</v>
      </c>
      <c r="D239" t="s">
        <v>1460</v>
      </c>
      <c r="E239" t="s">
        <v>14</v>
      </c>
      <c r="F239" t="s">
        <v>1461</v>
      </c>
      <c r="G239" t="s">
        <v>715</v>
      </c>
      <c r="H239" t="s">
        <v>1446</v>
      </c>
      <c r="I239" s="6">
        <v>42645</v>
      </c>
      <c r="J239">
        <v>25.7</v>
      </c>
      <c r="K239" s="6">
        <v>43056</v>
      </c>
      <c r="L239">
        <v>13.7</v>
      </c>
      <c r="M239">
        <v>14</v>
      </c>
      <c r="N239">
        <f t="shared" si="2"/>
        <v>1.1666666666666667</v>
      </c>
      <c r="P239" t="s">
        <v>1462</v>
      </c>
      <c r="V239">
        <v>13.7</v>
      </c>
      <c r="W239" t="s">
        <v>14</v>
      </c>
    </row>
    <row r="240" spans="1:23" x14ac:dyDescent="0.2">
      <c r="A240" t="s">
        <v>1389</v>
      </c>
      <c r="B240">
        <v>25</v>
      </c>
      <c r="C240" t="s">
        <v>711</v>
      </c>
      <c r="D240" t="s">
        <v>1463</v>
      </c>
      <c r="E240" t="s">
        <v>14</v>
      </c>
      <c r="F240" t="s">
        <v>1464</v>
      </c>
      <c r="G240" t="s">
        <v>715</v>
      </c>
      <c r="H240" t="s">
        <v>1326</v>
      </c>
      <c r="I240" s="6">
        <v>42645</v>
      </c>
      <c r="J240">
        <v>34.5</v>
      </c>
      <c r="K240" s="6">
        <v>43056</v>
      </c>
      <c r="L240">
        <v>13.7</v>
      </c>
      <c r="M240">
        <v>14</v>
      </c>
      <c r="N240">
        <f t="shared" si="2"/>
        <v>1.1666666666666667</v>
      </c>
      <c r="P240" t="s">
        <v>1465</v>
      </c>
      <c r="V240">
        <v>13.7</v>
      </c>
      <c r="W240" t="s">
        <v>14</v>
      </c>
    </row>
    <row r="241" spans="1:23" x14ac:dyDescent="0.2">
      <c r="A241" s="328" t="s">
        <v>1389</v>
      </c>
      <c r="B241" s="328">
        <v>26</v>
      </c>
      <c r="C241" s="328" t="s">
        <v>711</v>
      </c>
      <c r="D241" s="328" t="s">
        <v>1466</v>
      </c>
      <c r="E241" s="328" t="s">
        <v>713</v>
      </c>
      <c r="F241" s="328" t="s">
        <v>1467</v>
      </c>
      <c r="G241" s="328" t="s">
        <v>599</v>
      </c>
      <c r="H241" s="328" t="s">
        <v>1304</v>
      </c>
      <c r="I241" s="1152">
        <v>42657</v>
      </c>
      <c r="J241" s="328">
        <v>37.1</v>
      </c>
      <c r="K241" s="1152">
        <v>43040</v>
      </c>
      <c r="L241" s="328">
        <v>13.17</v>
      </c>
      <c r="M241" s="328">
        <v>13</v>
      </c>
      <c r="N241" s="328">
        <f t="shared" si="2"/>
        <v>1.0833333333333333</v>
      </c>
      <c r="O241" s="328"/>
      <c r="P241" s="328" t="s">
        <v>1468</v>
      </c>
      <c r="Q241" s="328" t="s">
        <v>1469</v>
      </c>
      <c r="R241" s="328" t="s">
        <v>1470</v>
      </c>
      <c r="S241" s="328">
        <v>103</v>
      </c>
      <c r="T241" s="328">
        <v>26</v>
      </c>
      <c r="U241" s="328"/>
      <c r="V241" s="328">
        <v>13.17</v>
      </c>
      <c r="W241" s="328" t="s">
        <v>713</v>
      </c>
    </row>
    <row r="242" spans="1:23" x14ac:dyDescent="0.2">
      <c r="A242" s="328" t="s">
        <v>1389</v>
      </c>
      <c r="B242" s="328">
        <v>27</v>
      </c>
      <c r="C242" s="328" t="s">
        <v>711</v>
      </c>
      <c r="D242" s="328" t="s">
        <v>1471</v>
      </c>
      <c r="E242" s="328" t="s">
        <v>713</v>
      </c>
      <c r="F242" s="328" t="s">
        <v>1472</v>
      </c>
      <c r="G242" s="328" t="s">
        <v>599</v>
      </c>
      <c r="H242" s="328" t="s">
        <v>1304</v>
      </c>
      <c r="I242" s="1152">
        <v>42657</v>
      </c>
      <c r="J242" s="328">
        <v>36.299999999999997</v>
      </c>
      <c r="K242" s="1152">
        <v>43040</v>
      </c>
      <c r="L242" s="328">
        <v>13.17</v>
      </c>
      <c r="M242" s="328">
        <v>13</v>
      </c>
      <c r="N242" s="328">
        <f t="shared" si="2"/>
        <v>1.0833333333333333</v>
      </c>
      <c r="O242" s="328"/>
      <c r="P242" s="328" t="s">
        <v>1473</v>
      </c>
      <c r="Q242" s="328" t="s">
        <v>1474</v>
      </c>
      <c r="R242" s="328" t="s">
        <v>1475</v>
      </c>
      <c r="S242" s="328">
        <v>97</v>
      </c>
      <c r="T242" s="328">
        <v>23</v>
      </c>
      <c r="U242" s="328"/>
      <c r="V242" s="328">
        <v>13.17</v>
      </c>
      <c r="W242" s="328" t="s">
        <v>713</v>
      </c>
    </row>
    <row r="243" spans="1:23" x14ac:dyDescent="0.2">
      <c r="A243" s="328" t="s">
        <v>1389</v>
      </c>
      <c r="B243" s="328">
        <v>28</v>
      </c>
      <c r="C243" s="328" t="s">
        <v>711</v>
      </c>
      <c r="D243" s="328" t="s">
        <v>1476</v>
      </c>
      <c r="E243" s="328" t="s">
        <v>713</v>
      </c>
      <c r="F243" s="328" t="s">
        <v>1477</v>
      </c>
      <c r="G243" s="328" t="s">
        <v>599</v>
      </c>
      <c r="H243" s="328" t="s">
        <v>1304</v>
      </c>
      <c r="I243" s="1152">
        <v>42645</v>
      </c>
      <c r="J243" s="328">
        <v>37.200000000000003</v>
      </c>
      <c r="K243" s="1152">
        <v>43040</v>
      </c>
      <c r="L243" s="328">
        <v>12.77</v>
      </c>
      <c r="M243" s="328">
        <v>13</v>
      </c>
      <c r="N243" s="328">
        <f t="shared" si="2"/>
        <v>1.0833333333333333</v>
      </c>
      <c r="O243" s="328"/>
      <c r="P243" s="328" t="s">
        <v>1478</v>
      </c>
      <c r="Q243" s="328" t="s">
        <v>1479</v>
      </c>
      <c r="R243" s="328" t="s">
        <v>1480</v>
      </c>
      <c r="S243" s="328">
        <v>83</v>
      </c>
      <c r="T243" s="328">
        <v>21</v>
      </c>
      <c r="U243" s="328"/>
      <c r="V243" s="328">
        <v>12.77</v>
      </c>
      <c r="W243" s="328" t="s">
        <v>713</v>
      </c>
    </row>
    <row r="244" spans="1:23" x14ac:dyDescent="0.2">
      <c r="A244" t="s">
        <v>1389</v>
      </c>
      <c r="B244">
        <v>29</v>
      </c>
      <c r="C244" t="s">
        <v>711</v>
      </c>
      <c r="D244" t="s">
        <v>1481</v>
      </c>
      <c r="E244" t="s">
        <v>713</v>
      </c>
      <c r="F244" t="s">
        <v>1482</v>
      </c>
      <c r="G244" t="s">
        <v>715</v>
      </c>
      <c r="H244" t="s">
        <v>1304</v>
      </c>
      <c r="I244" s="6">
        <v>42465</v>
      </c>
      <c r="J244">
        <v>31</v>
      </c>
      <c r="K244" s="6">
        <v>43055</v>
      </c>
      <c r="L244">
        <v>19.670000000000002</v>
      </c>
      <c r="M244">
        <v>20</v>
      </c>
      <c r="N244">
        <f t="shared" si="2"/>
        <v>1.6666666666666667</v>
      </c>
      <c r="P244" t="s">
        <v>1483</v>
      </c>
      <c r="V244">
        <v>19.670000000000002</v>
      </c>
      <c r="W244" t="s">
        <v>713</v>
      </c>
    </row>
    <row r="245" spans="1:23" x14ac:dyDescent="0.2">
      <c r="A245" t="s">
        <v>1389</v>
      </c>
      <c r="B245">
        <v>30</v>
      </c>
      <c r="C245" t="s">
        <v>711</v>
      </c>
      <c r="D245" t="s">
        <v>1484</v>
      </c>
      <c r="E245" t="s">
        <v>713</v>
      </c>
      <c r="F245" t="s">
        <v>1485</v>
      </c>
      <c r="G245" t="s">
        <v>715</v>
      </c>
      <c r="H245" t="s">
        <v>1326</v>
      </c>
      <c r="I245" s="6">
        <v>42465</v>
      </c>
      <c r="J245">
        <v>29.3</v>
      </c>
      <c r="K245" s="6">
        <v>43055</v>
      </c>
      <c r="L245">
        <v>19.670000000000002</v>
      </c>
      <c r="M245">
        <v>20</v>
      </c>
      <c r="N245">
        <f t="shared" si="2"/>
        <v>1.6666666666666667</v>
      </c>
      <c r="P245" t="s">
        <v>1486</v>
      </c>
      <c r="V245">
        <v>19.670000000000002</v>
      </c>
      <c r="W245" t="s">
        <v>713</v>
      </c>
    </row>
    <row r="246" spans="1:23" x14ac:dyDescent="0.2">
      <c r="A246" t="s">
        <v>1389</v>
      </c>
      <c r="B246">
        <v>31</v>
      </c>
      <c r="C246" t="s">
        <v>711</v>
      </c>
      <c r="D246" t="s">
        <v>1487</v>
      </c>
      <c r="E246" t="s">
        <v>713</v>
      </c>
      <c r="F246" t="s">
        <v>1488</v>
      </c>
      <c r="G246" t="s">
        <v>988</v>
      </c>
      <c r="H246" t="s">
        <v>1304</v>
      </c>
      <c r="I246" s="6">
        <v>42480</v>
      </c>
      <c r="J246">
        <v>29.2</v>
      </c>
      <c r="K246" s="6">
        <v>43055</v>
      </c>
      <c r="L246">
        <v>19.170000000000002</v>
      </c>
      <c r="M246">
        <v>19</v>
      </c>
      <c r="N246">
        <f t="shared" si="2"/>
        <v>1.5833333333333333</v>
      </c>
      <c r="P246" t="s">
        <v>1489</v>
      </c>
      <c r="V246">
        <v>19.170000000000002</v>
      </c>
      <c r="W246" t="s">
        <v>713</v>
      </c>
    </row>
    <row r="247" spans="1:23" x14ac:dyDescent="0.2">
      <c r="A247" t="s">
        <v>1389</v>
      </c>
      <c r="B247">
        <v>32</v>
      </c>
      <c r="C247" t="s">
        <v>711</v>
      </c>
      <c r="D247" t="s">
        <v>1490</v>
      </c>
      <c r="E247" t="s">
        <v>14</v>
      </c>
      <c r="F247" t="s">
        <v>1491</v>
      </c>
      <c r="G247" t="s">
        <v>599</v>
      </c>
      <c r="H247" t="s">
        <v>605</v>
      </c>
      <c r="I247" s="6">
        <v>42645</v>
      </c>
      <c r="J247">
        <v>46.6</v>
      </c>
      <c r="K247" s="6">
        <v>43069</v>
      </c>
      <c r="L247">
        <v>14.13</v>
      </c>
      <c r="M247">
        <v>14</v>
      </c>
      <c r="N247">
        <f t="shared" si="2"/>
        <v>1.1666666666666667</v>
      </c>
      <c r="P247" t="s">
        <v>1492</v>
      </c>
      <c r="V247">
        <v>14.13</v>
      </c>
      <c r="W247" t="s">
        <v>14</v>
      </c>
    </row>
    <row r="248" spans="1:23" x14ac:dyDescent="0.2">
      <c r="A248" t="s">
        <v>1389</v>
      </c>
      <c r="B248">
        <v>33</v>
      </c>
      <c r="C248" t="s">
        <v>711</v>
      </c>
      <c r="D248" t="s">
        <v>1493</v>
      </c>
      <c r="E248" t="s">
        <v>14</v>
      </c>
      <c r="F248" t="s">
        <v>1494</v>
      </c>
      <c r="G248" t="s">
        <v>599</v>
      </c>
      <c r="H248" t="s">
        <v>605</v>
      </c>
      <c r="I248" s="6">
        <v>42657</v>
      </c>
      <c r="J248">
        <v>42.6</v>
      </c>
      <c r="K248" s="6">
        <v>43069</v>
      </c>
      <c r="L248">
        <v>13.73</v>
      </c>
      <c r="M248">
        <v>14</v>
      </c>
      <c r="N248">
        <f t="shared" si="2"/>
        <v>1.1666666666666667</v>
      </c>
      <c r="P248" t="s">
        <v>1495</v>
      </c>
      <c r="V248">
        <v>13.73</v>
      </c>
      <c r="W248" t="s">
        <v>14</v>
      </c>
    </row>
    <row r="249" spans="1:23" x14ac:dyDescent="0.2">
      <c r="A249" t="s">
        <v>1389</v>
      </c>
      <c r="B249">
        <v>34</v>
      </c>
      <c r="C249" t="s">
        <v>711</v>
      </c>
      <c r="D249" t="s">
        <v>1496</v>
      </c>
      <c r="E249" t="s">
        <v>14</v>
      </c>
      <c r="F249" t="s">
        <v>1497</v>
      </c>
      <c r="G249" t="s">
        <v>988</v>
      </c>
      <c r="H249" t="s">
        <v>1304</v>
      </c>
      <c r="I249" s="6">
        <v>42647</v>
      </c>
      <c r="J249">
        <v>43.1</v>
      </c>
      <c r="K249" s="6">
        <v>43069</v>
      </c>
      <c r="L249">
        <v>14.07</v>
      </c>
      <c r="M249">
        <v>14</v>
      </c>
      <c r="N249">
        <f t="shared" si="2"/>
        <v>1.1666666666666667</v>
      </c>
      <c r="P249" t="s">
        <v>1498</v>
      </c>
      <c r="V249">
        <v>14.07</v>
      </c>
      <c r="W249" t="s">
        <v>14</v>
      </c>
    </row>
    <row r="250" spans="1:23" x14ac:dyDescent="0.2">
      <c r="A250" t="s">
        <v>1389</v>
      </c>
      <c r="B250">
        <v>35</v>
      </c>
      <c r="C250" t="s">
        <v>711</v>
      </c>
      <c r="D250" t="s">
        <v>1499</v>
      </c>
      <c r="E250" t="s">
        <v>14</v>
      </c>
      <c r="F250" t="s">
        <v>1500</v>
      </c>
      <c r="G250" t="s">
        <v>988</v>
      </c>
      <c r="H250" t="s">
        <v>1313</v>
      </c>
      <c r="I250" s="6">
        <v>42647</v>
      </c>
      <c r="J250">
        <v>40.700000000000003</v>
      </c>
      <c r="K250" s="6">
        <v>43069</v>
      </c>
      <c r="L250">
        <v>14.07</v>
      </c>
      <c r="M250">
        <v>14</v>
      </c>
      <c r="N250">
        <f t="shared" si="2"/>
        <v>1.1666666666666667</v>
      </c>
      <c r="P250" t="s">
        <v>1501</v>
      </c>
      <c r="V250">
        <v>14.07</v>
      </c>
      <c r="W250" t="s">
        <v>14</v>
      </c>
    </row>
    <row r="251" spans="1:23" x14ac:dyDescent="0.2">
      <c r="A251" t="s">
        <v>1389</v>
      </c>
      <c r="B251">
        <v>36</v>
      </c>
      <c r="C251" t="s">
        <v>711</v>
      </c>
      <c r="D251" t="s">
        <v>1502</v>
      </c>
      <c r="E251" t="s">
        <v>14</v>
      </c>
      <c r="F251" t="s">
        <v>1503</v>
      </c>
      <c r="G251" t="s">
        <v>988</v>
      </c>
      <c r="H251" t="s">
        <v>1304</v>
      </c>
      <c r="I251" s="6">
        <v>42647</v>
      </c>
      <c r="J251">
        <v>43.5</v>
      </c>
      <c r="K251" s="6">
        <v>43069</v>
      </c>
      <c r="L251">
        <v>14.07</v>
      </c>
      <c r="M251">
        <v>14</v>
      </c>
      <c r="N251">
        <f t="shared" si="2"/>
        <v>1.1666666666666667</v>
      </c>
      <c r="P251" t="s">
        <v>1504</v>
      </c>
      <c r="V251">
        <v>14.07</v>
      </c>
      <c r="W251" t="s">
        <v>14</v>
      </c>
    </row>
    <row r="252" spans="1:23" x14ac:dyDescent="0.2">
      <c r="A252" t="s">
        <v>1389</v>
      </c>
      <c r="B252">
        <v>37</v>
      </c>
      <c r="C252" t="s">
        <v>711</v>
      </c>
      <c r="D252" t="s">
        <v>1505</v>
      </c>
      <c r="E252" t="s">
        <v>14</v>
      </c>
      <c r="F252" t="s">
        <v>1506</v>
      </c>
      <c r="G252" t="s">
        <v>988</v>
      </c>
      <c r="H252" t="s">
        <v>1304</v>
      </c>
      <c r="I252" s="6">
        <v>42647</v>
      </c>
      <c r="J252">
        <v>45.3</v>
      </c>
      <c r="K252" s="6">
        <v>43069</v>
      </c>
      <c r="L252">
        <v>14.07</v>
      </c>
      <c r="M252">
        <v>14</v>
      </c>
      <c r="N252">
        <f t="shared" si="2"/>
        <v>1.1666666666666667</v>
      </c>
      <c r="P252" t="s">
        <v>1507</v>
      </c>
      <c r="V252">
        <v>14.07</v>
      </c>
      <c r="W252" t="s">
        <v>14</v>
      </c>
    </row>
    <row r="253" spans="1:23" x14ac:dyDescent="0.2">
      <c r="A253" t="s">
        <v>1389</v>
      </c>
      <c r="B253">
        <v>38</v>
      </c>
      <c r="C253" t="s">
        <v>711</v>
      </c>
      <c r="D253" t="s">
        <v>1508</v>
      </c>
      <c r="E253" t="s">
        <v>713</v>
      </c>
      <c r="F253" t="s">
        <v>1509</v>
      </c>
      <c r="G253" t="s">
        <v>988</v>
      </c>
      <c r="H253" t="s">
        <v>1326</v>
      </c>
      <c r="I253" s="6">
        <v>42647</v>
      </c>
      <c r="J253">
        <v>25.6</v>
      </c>
      <c r="K253" s="6">
        <v>43069</v>
      </c>
      <c r="L253">
        <v>14.07</v>
      </c>
      <c r="M253">
        <v>14</v>
      </c>
      <c r="N253">
        <f t="shared" si="2"/>
        <v>1.1666666666666667</v>
      </c>
      <c r="P253" t="s">
        <v>1510</v>
      </c>
      <c r="V253">
        <v>14.07</v>
      </c>
      <c r="W253" t="s">
        <v>713</v>
      </c>
    </row>
    <row r="254" spans="1:23" x14ac:dyDescent="0.2">
      <c r="A254" t="s">
        <v>1389</v>
      </c>
      <c r="B254">
        <v>39</v>
      </c>
      <c r="C254" t="s">
        <v>711</v>
      </c>
      <c r="D254" t="s">
        <v>1511</v>
      </c>
      <c r="E254" t="s">
        <v>713</v>
      </c>
      <c r="F254" t="s">
        <v>1512</v>
      </c>
      <c r="G254" t="s">
        <v>988</v>
      </c>
      <c r="H254" t="s">
        <v>1326</v>
      </c>
      <c r="I254" s="6">
        <v>42647</v>
      </c>
      <c r="J254">
        <v>27.4</v>
      </c>
      <c r="K254" s="6">
        <v>43069</v>
      </c>
      <c r="L254">
        <v>14.07</v>
      </c>
      <c r="M254">
        <v>14</v>
      </c>
      <c r="N254">
        <f t="shared" si="2"/>
        <v>1.1666666666666667</v>
      </c>
      <c r="P254" t="s">
        <v>1513</v>
      </c>
      <c r="V254">
        <v>14.07</v>
      </c>
      <c r="W254" t="s">
        <v>713</v>
      </c>
    </row>
    <row r="255" spans="1:23" x14ac:dyDescent="0.2">
      <c r="A255" t="s">
        <v>1389</v>
      </c>
      <c r="B255">
        <v>40</v>
      </c>
      <c r="C255" t="s">
        <v>711</v>
      </c>
      <c r="D255" t="s">
        <v>1514</v>
      </c>
      <c r="E255" t="s">
        <v>713</v>
      </c>
      <c r="F255" t="s">
        <v>1515</v>
      </c>
      <c r="G255" t="s">
        <v>988</v>
      </c>
      <c r="H255" t="s">
        <v>1326</v>
      </c>
      <c r="I255" s="6">
        <v>42647</v>
      </c>
      <c r="J255">
        <v>21.3</v>
      </c>
      <c r="K255" s="6">
        <v>43070</v>
      </c>
      <c r="L255">
        <v>14.1</v>
      </c>
      <c r="M255">
        <v>14</v>
      </c>
      <c r="N255">
        <f t="shared" si="2"/>
        <v>1.1666666666666667</v>
      </c>
      <c r="P255" t="s">
        <v>1516</v>
      </c>
      <c r="V255">
        <v>14.1</v>
      </c>
      <c r="W255" t="s">
        <v>713</v>
      </c>
    </row>
    <row r="256" spans="1:23" x14ac:dyDescent="0.2">
      <c r="A256" t="s">
        <v>1389</v>
      </c>
      <c r="B256">
        <v>41</v>
      </c>
      <c r="C256" t="s">
        <v>711</v>
      </c>
      <c r="D256" t="s">
        <v>1517</v>
      </c>
      <c r="E256" t="s">
        <v>713</v>
      </c>
      <c r="F256" t="s">
        <v>1518</v>
      </c>
      <c r="G256" t="s">
        <v>988</v>
      </c>
      <c r="H256" t="s">
        <v>1326</v>
      </c>
      <c r="I256" s="6">
        <v>42647</v>
      </c>
      <c r="J256">
        <v>22.8</v>
      </c>
      <c r="K256" s="6">
        <v>43070</v>
      </c>
      <c r="L256">
        <v>14.1</v>
      </c>
      <c r="M256">
        <v>14</v>
      </c>
      <c r="N256">
        <f t="shared" si="2"/>
        <v>1.1666666666666667</v>
      </c>
      <c r="P256" t="s">
        <v>1519</v>
      </c>
      <c r="V256">
        <v>14.1</v>
      </c>
      <c r="W256" t="s">
        <v>713</v>
      </c>
    </row>
    <row r="257" spans="1:23" x14ac:dyDescent="0.2">
      <c r="A257" t="s">
        <v>1520</v>
      </c>
      <c r="B257">
        <v>1</v>
      </c>
      <c r="C257" t="s">
        <v>711</v>
      </c>
      <c r="E257" t="s">
        <v>14</v>
      </c>
      <c r="F257" s="1267" t="s">
        <v>493</v>
      </c>
      <c r="G257" t="s">
        <v>1009</v>
      </c>
      <c r="H257" t="s">
        <v>1326</v>
      </c>
      <c r="I257" s="1268">
        <v>44150</v>
      </c>
      <c r="J257">
        <v>37</v>
      </c>
      <c r="K257" s="6">
        <v>44580</v>
      </c>
      <c r="L257" s="1269">
        <f t="shared" ref="L257:L290" si="3">_xlfn.DAYS(K257,I257)/30</f>
        <v>14.333333333333334</v>
      </c>
      <c r="M257">
        <v>14</v>
      </c>
      <c r="N257">
        <f t="shared" si="2"/>
        <v>1.1666666666666667</v>
      </c>
      <c r="V257" s="1269">
        <v>14.333333333333334</v>
      </c>
      <c r="W257" t="s">
        <v>14</v>
      </c>
    </row>
    <row r="258" spans="1:23" x14ac:dyDescent="0.2">
      <c r="A258" t="s">
        <v>1520</v>
      </c>
      <c r="B258">
        <v>2</v>
      </c>
      <c r="C258" t="s">
        <v>711</v>
      </c>
      <c r="E258" t="s">
        <v>14</v>
      </c>
      <c r="F258" s="1267" t="s">
        <v>494</v>
      </c>
      <c r="G258" t="s">
        <v>1009</v>
      </c>
      <c r="H258" t="s">
        <v>1326</v>
      </c>
      <c r="I258" s="1268">
        <v>44150</v>
      </c>
      <c r="J258">
        <v>38</v>
      </c>
      <c r="K258" s="6">
        <v>44580</v>
      </c>
      <c r="L258" s="1269">
        <f t="shared" si="3"/>
        <v>14.333333333333334</v>
      </c>
      <c r="M258">
        <v>14</v>
      </c>
      <c r="N258">
        <f t="shared" si="2"/>
        <v>1.1666666666666667</v>
      </c>
      <c r="V258" s="1269">
        <v>14.333333333333334</v>
      </c>
      <c r="W258" t="s">
        <v>14</v>
      </c>
    </row>
    <row r="259" spans="1:23" x14ac:dyDescent="0.2">
      <c r="A259" t="s">
        <v>1520</v>
      </c>
      <c r="B259">
        <v>3</v>
      </c>
      <c r="C259" t="s">
        <v>711</v>
      </c>
      <c r="E259" t="s">
        <v>14</v>
      </c>
      <c r="F259" s="1267" t="s">
        <v>495</v>
      </c>
      <c r="G259" t="s">
        <v>1009</v>
      </c>
      <c r="H259" t="s">
        <v>1326</v>
      </c>
      <c r="I259" s="1268">
        <v>44150</v>
      </c>
      <c r="J259">
        <v>39</v>
      </c>
      <c r="K259" s="6">
        <v>44580</v>
      </c>
      <c r="L259" s="1269">
        <f t="shared" si="3"/>
        <v>14.333333333333334</v>
      </c>
      <c r="M259">
        <v>14</v>
      </c>
      <c r="N259">
        <f t="shared" si="2"/>
        <v>1.1666666666666667</v>
      </c>
      <c r="V259" s="1269">
        <v>14.333333333333334</v>
      </c>
      <c r="W259" t="s">
        <v>14</v>
      </c>
    </row>
    <row r="260" spans="1:23" x14ac:dyDescent="0.2">
      <c r="A260" t="s">
        <v>1520</v>
      </c>
      <c r="B260">
        <v>4</v>
      </c>
      <c r="C260" t="s">
        <v>711</v>
      </c>
      <c r="E260" t="s">
        <v>14</v>
      </c>
      <c r="F260" s="1267" t="s">
        <v>496</v>
      </c>
      <c r="G260" t="s">
        <v>1009</v>
      </c>
      <c r="H260" t="s">
        <v>1326</v>
      </c>
      <c r="I260" s="1268">
        <v>44154</v>
      </c>
      <c r="J260">
        <v>34</v>
      </c>
      <c r="K260" s="6">
        <v>44580</v>
      </c>
      <c r="L260" s="1269">
        <f t="shared" si="3"/>
        <v>14.2</v>
      </c>
      <c r="M260">
        <v>14</v>
      </c>
      <c r="N260">
        <f t="shared" si="2"/>
        <v>1.1666666666666667</v>
      </c>
      <c r="V260" s="1269">
        <v>14.2</v>
      </c>
      <c r="W260" t="s">
        <v>14</v>
      </c>
    </row>
    <row r="261" spans="1:23" x14ac:dyDescent="0.2">
      <c r="A261" t="s">
        <v>1520</v>
      </c>
      <c r="B261">
        <v>5</v>
      </c>
      <c r="C261" t="s">
        <v>711</v>
      </c>
      <c r="E261" t="s">
        <v>14</v>
      </c>
      <c r="F261" s="1267" t="s">
        <v>497</v>
      </c>
      <c r="G261" t="s">
        <v>1009</v>
      </c>
      <c r="H261" t="s">
        <v>1326</v>
      </c>
      <c r="I261" s="1268">
        <v>44142</v>
      </c>
      <c r="J261">
        <v>32</v>
      </c>
      <c r="K261" s="6">
        <v>44580</v>
      </c>
      <c r="L261" s="1269">
        <f t="shared" si="3"/>
        <v>14.6</v>
      </c>
      <c r="M261">
        <v>15</v>
      </c>
      <c r="N261">
        <f t="shared" si="2"/>
        <v>1.25</v>
      </c>
      <c r="V261" s="1269">
        <v>14.6</v>
      </c>
      <c r="W261" t="s">
        <v>14</v>
      </c>
    </row>
    <row r="262" spans="1:23" x14ac:dyDescent="0.2">
      <c r="A262" t="s">
        <v>1520</v>
      </c>
      <c r="B262">
        <v>6</v>
      </c>
      <c r="C262" t="s">
        <v>711</v>
      </c>
      <c r="E262" t="s">
        <v>14</v>
      </c>
      <c r="F262" s="1267" t="s">
        <v>498</v>
      </c>
      <c r="G262" t="s">
        <v>1009</v>
      </c>
      <c r="H262" t="s">
        <v>1326</v>
      </c>
      <c r="I262" s="1268">
        <v>44142</v>
      </c>
      <c r="J262">
        <v>38</v>
      </c>
      <c r="K262" s="6">
        <v>44580</v>
      </c>
      <c r="L262" s="1269">
        <f t="shared" si="3"/>
        <v>14.6</v>
      </c>
      <c r="M262">
        <v>15</v>
      </c>
      <c r="N262">
        <f t="shared" si="2"/>
        <v>1.25</v>
      </c>
      <c r="V262" s="1269">
        <v>14.6</v>
      </c>
      <c r="W262" t="s">
        <v>14</v>
      </c>
    </row>
    <row r="263" spans="1:23" x14ac:dyDescent="0.2">
      <c r="A263" t="s">
        <v>1520</v>
      </c>
      <c r="B263">
        <v>7</v>
      </c>
      <c r="C263" t="s">
        <v>711</v>
      </c>
      <c r="E263" t="s">
        <v>14</v>
      </c>
      <c r="F263" s="1267" t="s">
        <v>499</v>
      </c>
      <c r="G263" t="s">
        <v>1009</v>
      </c>
      <c r="H263" t="s">
        <v>1326</v>
      </c>
      <c r="I263" s="1268">
        <v>44146</v>
      </c>
      <c r="J263">
        <v>45</v>
      </c>
      <c r="K263" s="6">
        <v>44581</v>
      </c>
      <c r="L263" s="1269">
        <f t="shared" si="3"/>
        <v>14.5</v>
      </c>
      <c r="M263">
        <v>15</v>
      </c>
      <c r="N263">
        <f t="shared" si="2"/>
        <v>1.25</v>
      </c>
      <c r="V263" s="1269">
        <v>14.5</v>
      </c>
      <c r="W263" t="s">
        <v>14</v>
      </c>
    </row>
    <row r="264" spans="1:23" x14ac:dyDescent="0.2">
      <c r="A264" t="s">
        <v>1520</v>
      </c>
      <c r="B264">
        <v>8</v>
      </c>
      <c r="C264" t="s">
        <v>711</v>
      </c>
      <c r="E264" t="s">
        <v>14</v>
      </c>
      <c r="F264" s="1267" t="s">
        <v>500</v>
      </c>
      <c r="G264" t="s">
        <v>1009</v>
      </c>
      <c r="H264" t="s">
        <v>1326</v>
      </c>
      <c r="I264" s="1268">
        <v>44146</v>
      </c>
      <c r="J264">
        <v>33</v>
      </c>
      <c r="K264" s="6">
        <v>44581</v>
      </c>
      <c r="L264" s="1269">
        <f t="shared" si="3"/>
        <v>14.5</v>
      </c>
      <c r="M264">
        <v>15</v>
      </c>
      <c r="N264">
        <f t="shared" si="2"/>
        <v>1.25</v>
      </c>
      <c r="V264" s="1269">
        <v>14.5</v>
      </c>
      <c r="W264" t="s">
        <v>14</v>
      </c>
    </row>
    <row r="265" spans="1:23" x14ac:dyDescent="0.2">
      <c r="A265" t="s">
        <v>1520</v>
      </c>
      <c r="B265">
        <v>9</v>
      </c>
      <c r="C265" t="s">
        <v>711</v>
      </c>
      <c r="E265" t="s">
        <v>713</v>
      </c>
      <c r="F265" s="1267" t="s">
        <v>501</v>
      </c>
      <c r="G265" t="s">
        <v>1009</v>
      </c>
      <c r="H265" t="s">
        <v>1313</v>
      </c>
      <c r="I265" s="1268">
        <v>44142</v>
      </c>
      <c r="J265">
        <v>29</v>
      </c>
      <c r="K265" s="6">
        <v>44581</v>
      </c>
      <c r="L265" s="1269">
        <f t="shared" si="3"/>
        <v>14.633333333333333</v>
      </c>
      <c r="M265">
        <v>15</v>
      </c>
      <c r="N265">
        <f t="shared" si="2"/>
        <v>1.25</v>
      </c>
      <c r="V265" s="1269">
        <v>14.633333333333333</v>
      </c>
      <c r="W265" t="s">
        <v>713</v>
      </c>
    </row>
    <row r="266" spans="1:23" x14ac:dyDescent="0.2">
      <c r="A266" t="s">
        <v>1520</v>
      </c>
      <c r="B266">
        <v>10</v>
      </c>
      <c r="C266" t="s">
        <v>711</v>
      </c>
      <c r="E266" t="s">
        <v>713</v>
      </c>
      <c r="F266" s="1267" t="s">
        <v>502</v>
      </c>
      <c r="G266" t="s">
        <v>1009</v>
      </c>
      <c r="H266" t="s">
        <v>1313</v>
      </c>
      <c r="I266" s="1268">
        <v>44142</v>
      </c>
      <c r="J266">
        <v>31</v>
      </c>
      <c r="K266" s="6">
        <v>44581</v>
      </c>
      <c r="L266" s="1269">
        <f t="shared" si="3"/>
        <v>14.633333333333333</v>
      </c>
      <c r="M266">
        <v>15</v>
      </c>
      <c r="N266">
        <f t="shared" si="2"/>
        <v>1.25</v>
      </c>
      <c r="V266" s="1269">
        <v>14.633333333333333</v>
      </c>
      <c r="W266" t="s">
        <v>713</v>
      </c>
    </row>
    <row r="267" spans="1:23" x14ac:dyDescent="0.2">
      <c r="A267" t="s">
        <v>1520</v>
      </c>
      <c r="B267">
        <v>11</v>
      </c>
      <c r="C267" t="s">
        <v>711</v>
      </c>
      <c r="E267" t="s">
        <v>713</v>
      </c>
      <c r="F267" s="1267" t="s">
        <v>503</v>
      </c>
      <c r="G267" t="s">
        <v>1009</v>
      </c>
      <c r="H267" t="s">
        <v>1313</v>
      </c>
      <c r="I267" s="1268">
        <v>44142</v>
      </c>
      <c r="J267">
        <v>31</v>
      </c>
      <c r="K267" s="6">
        <v>44581</v>
      </c>
      <c r="L267" s="1269">
        <f t="shared" si="3"/>
        <v>14.633333333333333</v>
      </c>
      <c r="M267">
        <v>15</v>
      </c>
      <c r="N267">
        <f t="shared" si="2"/>
        <v>1.25</v>
      </c>
      <c r="V267" s="1269">
        <v>14.633333333333333</v>
      </c>
      <c r="W267" t="s">
        <v>713</v>
      </c>
    </row>
    <row r="268" spans="1:23" x14ac:dyDescent="0.2">
      <c r="A268" t="s">
        <v>1520</v>
      </c>
      <c r="B268">
        <v>12</v>
      </c>
      <c r="C268" t="s">
        <v>711</v>
      </c>
      <c r="E268" t="s">
        <v>713</v>
      </c>
      <c r="F268" s="1267" t="s">
        <v>504</v>
      </c>
      <c r="G268" t="s">
        <v>1009</v>
      </c>
      <c r="H268" t="s">
        <v>1313</v>
      </c>
      <c r="I268" s="1268">
        <v>44142</v>
      </c>
      <c r="J268">
        <v>30</v>
      </c>
      <c r="K268" s="6">
        <v>44581</v>
      </c>
      <c r="L268" s="1269">
        <f t="shared" si="3"/>
        <v>14.633333333333333</v>
      </c>
      <c r="M268">
        <v>15</v>
      </c>
      <c r="N268">
        <f t="shared" ref="N268:N299" si="4">M268/12</f>
        <v>1.25</v>
      </c>
      <c r="V268" s="1269">
        <v>14.633333333333333</v>
      </c>
      <c r="W268" t="s">
        <v>713</v>
      </c>
    </row>
    <row r="269" spans="1:23" x14ac:dyDescent="0.2">
      <c r="A269" t="s">
        <v>1520</v>
      </c>
      <c r="B269">
        <v>13</v>
      </c>
      <c r="C269" t="s">
        <v>711</v>
      </c>
      <c r="E269" t="s">
        <v>713</v>
      </c>
      <c r="F269" s="1267" t="s">
        <v>505</v>
      </c>
      <c r="G269" t="s">
        <v>1009</v>
      </c>
      <c r="H269" t="s">
        <v>1313</v>
      </c>
      <c r="I269" s="1268">
        <v>44152</v>
      </c>
      <c r="J269">
        <v>33</v>
      </c>
      <c r="K269" s="6">
        <v>44587</v>
      </c>
      <c r="L269" s="1269">
        <f t="shared" si="3"/>
        <v>14.5</v>
      </c>
      <c r="M269">
        <v>15</v>
      </c>
      <c r="N269">
        <f t="shared" si="4"/>
        <v>1.25</v>
      </c>
      <c r="V269" s="1269">
        <v>14.5</v>
      </c>
      <c r="W269" t="s">
        <v>713</v>
      </c>
    </row>
    <row r="270" spans="1:23" x14ac:dyDescent="0.2">
      <c r="A270" t="s">
        <v>1520</v>
      </c>
      <c r="B270">
        <v>14</v>
      </c>
      <c r="C270" t="s">
        <v>711</v>
      </c>
      <c r="E270" t="s">
        <v>713</v>
      </c>
      <c r="F270" s="1267" t="s">
        <v>506</v>
      </c>
      <c r="G270" t="s">
        <v>1009</v>
      </c>
      <c r="H270" t="s">
        <v>1313</v>
      </c>
      <c r="I270" s="1268">
        <v>44152</v>
      </c>
      <c r="J270">
        <v>31</v>
      </c>
      <c r="K270" s="6">
        <v>44587</v>
      </c>
      <c r="L270" s="1269">
        <f t="shared" si="3"/>
        <v>14.5</v>
      </c>
      <c r="M270">
        <v>15</v>
      </c>
      <c r="N270">
        <f t="shared" si="4"/>
        <v>1.25</v>
      </c>
      <c r="V270" s="1269">
        <v>14.5</v>
      </c>
      <c r="W270" t="s">
        <v>713</v>
      </c>
    </row>
    <row r="271" spans="1:23" x14ac:dyDescent="0.2">
      <c r="A271" t="s">
        <v>1520</v>
      </c>
      <c r="B271">
        <v>15</v>
      </c>
      <c r="C271" t="s">
        <v>711</v>
      </c>
      <c r="E271" t="s">
        <v>713</v>
      </c>
      <c r="F271" s="1267" t="s">
        <v>507</v>
      </c>
      <c r="G271" t="s">
        <v>1009</v>
      </c>
      <c r="H271" t="s">
        <v>1313</v>
      </c>
      <c r="I271" s="1268">
        <v>44154</v>
      </c>
      <c r="J271">
        <v>29</v>
      </c>
      <c r="K271" s="6">
        <v>44587</v>
      </c>
      <c r="L271" s="1269">
        <f t="shared" si="3"/>
        <v>14.433333333333334</v>
      </c>
      <c r="M271">
        <v>14</v>
      </c>
      <c r="N271">
        <f t="shared" si="4"/>
        <v>1.1666666666666667</v>
      </c>
      <c r="V271" s="1269">
        <v>14.433333333333334</v>
      </c>
      <c r="W271" t="s">
        <v>713</v>
      </c>
    </row>
    <row r="272" spans="1:23" x14ac:dyDescent="0.2">
      <c r="A272" t="s">
        <v>1520</v>
      </c>
      <c r="B272">
        <v>16</v>
      </c>
      <c r="C272" t="s">
        <v>711</v>
      </c>
      <c r="E272" t="s">
        <v>713</v>
      </c>
      <c r="F272" s="1267" t="s">
        <v>508</v>
      </c>
      <c r="G272" t="s">
        <v>1009</v>
      </c>
      <c r="H272" t="s">
        <v>1313</v>
      </c>
      <c r="I272" s="1268">
        <v>44154</v>
      </c>
      <c r="J272">
        <v>32</v>
      </c>
      <c r="K272" s="6">
        <v>44588</v>
      </c>
      <c r="L272" s="1269">
        <f t="shared" si="3"/>
        <v>14.466666666666667</v>
      </c>
      <c r="M272">
        <v>14</v>
      </c>
      <c r="N272">
        <f t="shared" si="4"/>
        <v>1.1666666666666667</v>
      </c>
      <c r="V272" s="1269">
        <v>14.466666666666667</v>
      </c>
      <c r="W272" t="s">
        <v>713</v>
      </c>
    </row>
    <row r="273" spans="1:23" x14ac:dyDescent="0.2">
      <c r="A273" t="s">
        <v>1520</v>
      </c>
      <c r="B273">
        <v>17</v>
      </c>
      <c r="C273" t="s">
        <v>711</v>
      </c>
      <c r="E273" t="s">
        <v>713</v>
      </c>
      <c r="F273" s="1223" t="s">
        <v>516</v>
      </c>
      <c r="G273" t="s">
        <v>1009</v>
      </c>
      <c r="H273" t="s">
        <v>1313</v>
      </c>
      <c r="I273" s="1268">
        <v>43962</v>
      </c>
      <c r="J273">
        <v>31</v>
      </c>
      <c r="K273" s="6">
        <v>44587</v>
      </c>
      <c r="L273" s="1269">
        <f t="shared" si="3"/>
        <v>20.833333333333332</v>
      </c>
      <c r="M273">
        <v>21</v>
      </c>
      <c r="N273">
        <f t="shared" si="4"/>
        <v>1.75</v>
      </c>
      <c r="V273" s="1269">
        <v>20.833333333333332</v>
      </c>
      <c r="W273" t="s">
        <v>713</v>
      </c>
    </row>
    <row r="274" spans="1:23" x14ac:dyDescent="0.2">
      <c r="A274" t="s">
        <v>1520</v>
      </c>
      <c r="B274">
        <v>18</v>
      </c>
      <c r="C274" t="s">
        <v>711</v>
      </c>
      <c r="E274" t="s">
        <v>713</v>
      </c>
      <c r="F274" s="1223" t="s">
        <v>518</v>
      </c>
      <c r="G274" t="s">
        <v>1009</v>
      </c>
      <c r="H274" t="s">
        <v>1313</v>
      </c>
      <c r="I274" s="1268">
        <v>43998</v>
      </c>
      <c r="J274">
        <v>31</v>
      </c>
      <c r="K274" s="6">
        <v>44587</v>
      </c>
      <c r="L274" s="1269">
        <f t="shared" si="3"/>
        <v>19.633333333333333</v>
      </c>
      <c r="M274">
        <v>20</v>
      </c>
      <c r="N274">
        <f t="shared" si="4"/>
        <v>1.6666666666666667</v>
      </c>
      <c r="V274" s="1269">
        <v>19.633333333333333</v>
      </c>
      <c r="W274" t="s">
        <v>713</v>
      </c>
    </row>
    <row r="275" spans="1:23" x14ac:dyDescent="0.2">
      <c r="A275" t="s">
        <v>1520</v>
      </c>
      <c r="B275">
        <v>19</v>
      </c>
      <c r="C275" t="s">
        <v>711</v>
      </c>
      <c r="E275" t="s">
        <v>713</v>
      </c>
      <c r="F275" s="1223" t="s">
        <v>519</v>
      </c>
      <c r="G275" t="s">
        <v>1009</v>
      </c>
      <c r="H275" t="s">
        <v>1313</v>
      </c>
      <c r="I275" s="1268">
        <v>43998</v>
      </c>
      <c r="J275">
        <v>33</v>
      </c>
      <c r="K275" s="6">
        <v>44588</v>
      </c>
      <c r="L275" s="1269">
        <f t="shared" si="3"/>
        <v>19.666666666666668</v>
      </c>
      <c r="M275">
        <v>20</v>
      </c>
      <c r="N275">
        <f t="shared" si="4"/>
        <v>1.6666666666666667</v>
      </c>
      <c r="V275" s="1269">
        <v>19.666666666666668</v>
      </c>
      <c r="W275" t="s">
        <v>713</v>
      </c>
    </row>
    <row r="276" spans="1:23" x14ac:dyDescent="0.2">
      <c r="A276" t="s">
        <v>1520</v>
      </c>
      <c r="B276">
        <v>20</v>
      </c>
      <c r="C276" t="s">
        <v>711</v>
      </c>
      <c r="E276" t="s">
        <v>713</v>
      </c>
      <c r="F276" s="1223" t="s">
        <v>520</v>
      </c>
      <c r="G276" t="s">
        <v>1009</v>
      </c>
      <c r="H276" t="s">
        <v>1326</v>
      </c>
      <c r="I276" s="1268">
        <v>43998</v>
      </c>
      <c r="J276">
        <v>32</v>
      </c>
      <c r="K276" s="6">
        <v>44588</v>
      </c>
      <c r="L276" s="1269">
        <f t="shared" si="3"/>
        <v>19.666666666666668</v>
      </c>
      <c r="M276">
        <v>20</v>
      </c>
      <c r="N276">
        <f t="shared" si="4"/>
        <v>1.6666666666666667</v>
      </c>
      <c r="V276" s="1269">
        <v>19.666666666666668</v>
      </c>
      <c r="W276" t="s">
        <v>713</v>
      </c>
    </row>
    <row r="277" spans="1:23" x14ac:dyDescent="0.2">
      <c r="A277" t="s">
        <v>1520</v>
      </c>
      <c r="B277">
        <v>21</v>
      </c>
      <c r="C277" t="s">
        <v>711</v>
      </c>
      <c r="E277" t="s">
        <v>713</v>
      </c>
      <c r="F277" s="1223" t="s">
        <v>522</v>
      </c>
      <c r="G277" t="s">
        <v>1009</v>
      </c>
      <c r="H277" t="s">
        <v>1326</v>
      </c>
      <c r="I277" s="1268">
        <v>43998</v>
      </c>
      <c r="J277">
        <v>27</v>
      </c>
      <c r="K277" s="6">
        <v>44588</v>
      </c>
      <c r="L277" s="1269">
        <f t="shared" si="3"/>
        <v>19.666666666666668</v>
      </c>
      <c r="M277">
        <v>20</v>
      </c>
      <c r="N277">
        <f t="shared" si="4"/>
        <v>1.6666666666666667</v>
      </c>
      <c r="V277" s="1269">
        <v>19.666666666666668</v>
      </c>
      <c r="W277" t="s">
        <v>713</v>
      </c>
    </row>
    <row r="278" spans="1:23" x14ac:dyDescent="0.2">
      <c r="A278" t="s">
        <v>1520</v>
      </c>
      <c r="B278">
        <v>22</v>
      </c>
      <c r="C278" t="s">
        <v>711</v>
      </c>
      <c r="E278" t="s">
        <v>713</v>
      </c>
      <c r="F278" s="1223" t="s">
        <v>523</v>
      </c>
      <c r="G278" t="s">
        <v>1009</v>
      </c>
      <c r="H278" t="s">
        <v>1326</v>
      </c>
      <c r="I278" s="1268">
        <v>43900</v>
      </c>
      <c r="J278">
        <v>26</v>
      </c>
      <c r="K278" s="6">
        <v>44588</v>
      </c>
      <c r="L278" s="1269">
        <f t="shared" si="3"/>
        <v>22.933333333333334</v>
      </c>
      <c r="M278">
        <v>23</v>
      </c>
      <c r="N278">
        <f t="shared" si="4"/>
        <v>1.9166666666666667</v>
      </c>
      <c r="V278" s="1269">
        <v>22.933333333333334</v>
      </c>
      <c r="W278" t="s">
        <v>713</v>
      </c>
    </row>
    <row r="279" spans="1:23" ht="16" x14ac:dyDescent="0.2">
      <c r="A279" t="s">
        <v>1521</v>
      </c>
      <c r="B279">
        <v>1</v>
      </c>
      <c r="C279" t="s">
        <v>711</v>
      </c>
      <c r="D279" s="1357"/>
      <c r="E279" t="s">
        <v>14</v>
      </c>
      <c r="F279" s="1355" t="s">
        <v>524</v>
      </c>
      <c r="G279" t="s">
        <v>1009</v>
      </c>
      <c r="H279" t="s">
        <v>1313</v>
      </c>
      <c r="I279" s="1356">
        <v>44202</v>
      </c>
      <c r="J279" s="1359">
        <v>47</v>
      </c>
      <c r="K279" s="6">
        <v>44615</v>
      </c>
      <c r="L279" s="1269">
        <f t="shared" si="3"/>
        <v>13.766666666666667</v>
      </c>
      <c r="M279">
        <v>14</v>
      </c>
      <c r="N279">
        <f t="shared" si="4"/>
        <v>1.1666666666666667</v>
      </c>
      <c r="V279" s="1269">
        <v>13.766666666666667</v>
      </c>
      <c r="W279" t="s">
        <v>14</v>
      </c>
    </row>
    <row r="280" spans="1:23" ht="16" x14ac:dyDescent="0.2">
      <c r="A280" t="s">
        <v>1521</v>
      </c>
      <c r="B280">
        <v>2</v>
      </c>
      <c r="C280" t="s">
        <v>711</v>
      </c>
      <c r="D280" s="1357"/>
      <c r="E280" t="s">
        <v>14</v>
      </c>
      <c r="F280" s="1355" t="s">
        <v>525</v>
      </c>
      <c r="G280" t="s">
        <v>1009</v>
      </c>
      <c r="H280" t="s">
        <v>1313</v>
      </c>
      <c r="I280" s="1356">
        <v>44202</v>
      </c>
      <c r="J280" s="1359">
        <v>39</v>
      </c>
      <c r="K280" s="6">
        <v>44615</v>
      </c>
      <c r="L280" s="1269">
        <f t="shared" si="3"/>
        <v>13.766666666666667</v>
      </c>
      <c r="M280">
        <v>14</v>
      </c>
      <c r="N280">
        <f t="shared" si="4"/>
        <v>1.1666666666666667</v>
      </c>
      <c r="V280" s="1269">
        <v>13.766666666666667</v>
      </c>
      <c r="W280" t="s">
        <v>14</v>
      </c>
    </row>
    <row r="281" spans="1:23" ht="16" x14ac:dyDescent="0.2">
      <c r="A281" t="s">
        <v>1521</v>
      </c>
      <c r="B281">
        <v>3</v>
      </c>
      <c r="C281" t="s">
        <v>711</v>
      </c>
      <c r="D281" s="1357"/>
      <c r="E281" t="s">
        <v>14</v>
      </c>
      <c r="F281" s="1355" t="s">
        <v>526</v>
      </c>
      <c r="G281" t="s">
        <v>1009</v>
      </c>
      <c r="H281" t="s">
        <v>1313</v>
      </c>
      <c r="I281" s="1356">
        <v>44202</v>
      </c>
      <c r="J281" s="1359">
        <v>37</v>
      </c>
      <c r="K281" s="6">
        <v>44615</v>
      </c>
      <c r="L281" s="1269">
        <f t="shared" si="3"/>
        <v>13.766666666666667</v>
      </c>
      <c r="M281">
        <v>14</v>
      </c>
      <c r="N281">
        <f t="shared" si="4"/>
        <v>1.1666666666666667</v>
      </c>
      <c r="V281" s="1269">
        <v>13.766666666666667</v>
      </c>
      <c r="W281" t="s">
        <v>14</v>
      </c>
    </row>
    <row r="282" spans="1:23" ht="16" x14ac:dyDescent="0.2">
      <c r="A282" t="s">
        <v>1521</v>
      </c>
      <c r="B282">
        <v>4</v>
      </c>
      <c r="C282" t="s">
        <v>711</v>
      </c>
      <c r="D282" s="1357"/>
      <c r="E282" t="s">
        <v>14</v>
      </c>
      <c r="F282" s="1355" t="s">
        <v>527</v>
      </c>
      <c r="G282" t="s">
        <v>1009</v>
      </c>
      <c r="H282" t="s">
        <v>1313</v>
      </c>
      <c r="I282" s="1356">
        <v>44202</v>
      </c>
      <c r="J282" s="1359">
        <v>48</v>
      </c>
      <c r="K282" s="6">
        <v>44615</v>
      </c>
      <c r="L282" s="1269">
        <f t="shared" si="3"/>
        <v>13.766666666666667</v>
      </c>
      <c r="M282">
        <v>14</v>
      </c>
      <c r="N282">
        <f t="shared" si="4"/>
        <v>1.1666666666666667</v>
      </c>
      <c r="V282" s="1269">
        <v>13.766666666666667</v>
      </c>
      <c r="W282" t="s">
        <v>14</v>
      </c>
    </row>
    <row r="283" spans="1:23" ht="16" x14ac:dyDescent="0.2">
      <c r="A283" t="s">
        <v>1521</v>
      </c>
      <c r="B283">
        <v>5</v>
      </c>
      <c r="C283" t="s">
        <v>711</v>
      </c>
      <c r="D283" s="1358"/>
      <c r="E283" t="s">
        <v>713</v>
      </c>
      <c r="F283" s="1355" t="s">
        <v>528</v>
      </c>
      <c r="G283" t="s">
        <v>1009</v>
      </c>
      <c r="H283" t="s">
        <v>1313</v>
      </c>
      <c r="I283" s="1356">
        <v>44202</v>
      </c>
      <c r="J283" s="1359">
        <v>29</v>
      </c>
      <c r="K283" s="6">
        <v>44615</v>
      </c>
      <c r="L283" s="1269">
        <f t="shared" si="3"/>
        <v>13.766666666666667</v>
      </c>
      <c r="M283">
        <v>14</v>
      </c>
      <c r="N283">
        <f t="shared" si="4"/>
        <v>1.1666666666666667</v>
      </c>
      <c r="V283" s="1269">
        <v>13.766666666666667</v>
      </c>
      <c r="W283" t="s">
        <v>713</v>
      </c>
    </row>
    <row r="284" spans="1:23" ht="16" x14ac:dyDescent="0.2">
      <c r="A284" t="s">
        <v>1521</v>
      </c>
      <c r="B284">
        <v>6</v>
      </c>
      <c r="C284" t="s">
        <v>711</v>
      </c>
      <c r="D284" s="1358"/>
      <c r="E284" t="s">
        <v>713</v>
      </c>
      <c r="F284" s="1355" t="s">
        <v>529</v>
      </c>
      <c r="G284" t="s">
        <v>1009</v>
      </c>
      <c r="H284" t="s">
        <v>1313</v>
      </c>
      <c r="I284" s="1356">
        <v>44202</v>
      </c>
      <c r="J284" s="1359">
        <v>31</v>
      </c>
      <c r="K284" s="6">
        <v>44615</v>
      </c>
      <c r="L284" s="1269">
        <f t="shared" si="3"/>
        <v>13.766666666666667</v>
      </c>
      <c r="M284">
        <v>14</v>
      </c>
      <c r="N284">
        <f t="shared" si="4"/>
        <v>1.1666666666666667</v>
      </c>
      <c r="V284" s="1269">
        <v>13.766666666666667</v>
      </c>
      <c r="W284" t="s">
        <v>713</v>
      </c>
    </row>
    <row r="285" spans="1:23" ht="16" x14ac:dyDescent="0.2">
      <c r="A285" t="s">
        <v>1521</v>
      </c>
      <c r="B285">
        <v>7</v>
      </c>
      <c r="C285" t="s">
        <v>711</v>
      </c>
      <c r="D285" s="1358"/>
      <c r="E285" t="s">
        <v>713</v>
      </c>
      <c r="F285" s="1355" t="s">
        <v>530</v>
      </c>
      <c r="G285" t="s">
        <v>1009</v>
      </c>
      <c r="H285" t="s">
        <v>1313</v>
      </c>
      <c r="I285" s="1356">
        <v>44222</v>
      </c>
      <c r="J285" s="1359">
        <v>33</v>
      </c>
      <c r="K285" s="6">
        <v>44615</v>
      </c>
      <c r="L285" s="1269">
        <f t="shared" si="3"/>
        <v>13.1</v>
      </c>
      <c r="M285">
        <v>13</v>
      </c>
      <c r="N285">
        <f t="shared" si="4"/>
        <v>1.0833333333333333</v>
      </c>
      <c r="V285" s="1269">
        <v>13.1</v>
      </c>
      <c r="W285" t="s">
        <v>713</v>
      </c>
    </row>
    <row r="286" spans="1:23" ht="16" x14ac:dyDescent="0.2">
      <c r="A286" t="s">
        <v>1521</v>
      </c>
      <c r="B286">
        <v>8</v>
      </c>
      <c r="C286" t="s">
        <v>711</v>
      </c>
      <c r="D286" s="1358"/>
      <c r="E286" t="s">
        <v>713</v>
      </c>
      <c r="F286" s="1355" t="s">
        <v>531</v>
      </c>
      <c r="G286" t="s">
        <v>1009</v>
      </c>
      <c r="H286" t="s">
        <v>1326</v>
      </c>
      <c r="I286" s="1356">
        <v>44200</v>
      </c>
      <c r="J286" s="1359">
        <v>27</v>
      </c>
      <c r="K286" s="6">
        <v>44616</v>
      </c>
      <c r="L286" s="1269">
        <f t="shared" si="3"/>
        <v>13.866666666666667</v>
      </c>
      <c r="M286">
        <v>14</v>
      </c>
      <c r="N286">
        <f t="shared" si="4"/>
        <v>1.1666666666666667</v>
      </c>
      <c r="V286" s="1269">
        <v>13.866666666666667</v>
      </c>
      <c r="W286" t="s">
        <v>713</v>
      </c>
    </row>
    <row r="287" spans="1:23" ht="16" x14ac:dyDescent="0.2">
      <c r="A287" t="s">
        <v>1521</v>
      </c>
      <c r="B287">
        <v>9</v>
      </c>
      <c r="C287" t="s">
        <v>711</v>
      </c>
      <c r="D287" s="1358"/>
      <c r="E287" t="s">
        <v>713</v>
      </c>
      <c r="F287" s="1355" t="s">
        <v>532</v>
      </c>
      <c r="G287" t="s">
        <v>1009</v>
      </c>
      <c r="H287" t="s">
        <v>1326</v>
      </c>
      <c r="I287" s="1356">
        <v>44200</v>
      </c>
      <c r="J287" s="1359">
        <v>26</v>
      </c>
      <c r="K287" s="6">
        <v>44616</v>
      </c>
      <c r="L287" s="1269">
        <f t="shared" si="3"/>
        <v>13.866666666666667</v>
      </c>
      <c r="M287">
        <v>14</v>
      </c>
      <c r="N287">
        <f t="shared" si="4"/>
        <v>1.1666666666666667</v>
      </c>
      <c r="V287" s="1269">
        <v>13.866666666666667</v>
      </c>
      <c r="W287" t="s">
        <v>713</v>
      </c>
    </row>
    <row r="288" spans="1:23" ht="16" x14ac:dyDescent="0.2">
      <c r="A288" t="s">
        <v>1521</v>
      </c>
      <c r="B288">
        <v>10</v>
      </c>
      <c r="C288" t="s">
        <v>711</v>
      </c>
      <c r="D288" s="1358"/>
      <c r="E288" t="s">
        <v>713</v>
      </c>
      <c r="F288" s="1355" t="s">
        <v>533</v>
      </c>
      <c r="G288" t="s">
        <v>1009</v>
      </c>
      <c r="H288" t="s">
        <v>1326</v>
      </c>
      <c r="I288" s="1356">
        <v>44200</v>
      </c>
      <c r="J288" s="1359">
        <v>27</v>
      </c>
      <c r="K288" s="6">
        <v>44616</v>
      </c>
      <c r="L288" s="1269">
        <f t="shared" si="3"/>
        <v>13.866666666666667</v>
      </c>
      <c r="M288">
        <v>14</v>
      </c>
      <c r="N288">
        <f t="shared" si="4"/>
        <v>1.1666666666666667</v>
      </c>
      <c r="V288" s="1269">
        <v>13.866666666666667</v>
      </c>
      <c r="W288" t="s">
        <v>713</v>
      </c>
    </row>
    <row r="289" spans="1:23" ht="16" x14ac:dyDescent="0.2">
      <c r="A289" t="s">
        <v>1521</v>
      </c>
      <c r="B289">
        <v>11</v>
      </c>
      <c r="C289" t="s">
        <v>711</v>
      </c>
      <c r="D289" s="1357"/>
      <c r="E289" t="s">
        <v>14</v>
      </c>
      <c r="F289" s="1355" t="s">
        <v>534</v>
      </c>
      <c r="G289" t="s">
        <v>715</v>
      </c>
      <c r="H289" t="s">
        <v>1313</v>
      </c>
      <c r="I289" s="1356">
        <v>44203</v>
      </c>
      <c r="J289" s="1359">
        <v>48</v>
      </c>
      <c r="K289" s="6">
        <v>44616</v>
      </c>
      <c r="L289" s="1269">
        <f t="shared" si="3"/>
        <v>13.766666666666667</v>
      </c>
      <c r="M289">
        <v>14</v>
      </c>
      <c r="N289">
        <f t="shared" si="4"/>
        <v>1.1666666666666667</v>
      </c>
      <c r="V289" s="1269">
        <v>13.766666666666667</v>
      </c>
      <c r="W289" t="s">
        <v>14</v>
      </c>
    </row>
    <row r="290" spans="1:23" ht="16" x14ac:dyDescent="0.2">
      <c r="A290" t="s">
        <v>1521</v>
      </c>
      <c r="B290">
        <v>12</v>
      </c>
      <c r="C290" t="s">
        <v>711</v>
      </c>
      <c r="D290" s="1357"/>
      <c r="E290" t="s">
        <v>14</v>
      </c>
      <c r="F290" s="1355" t="s">
        <v>535</v>
      </c>
      <c r="G290" t="s">
        <v>715</v>
      </c>
      <c r="H290" t="s">
        <v>1313</v>
      </c>
      <c r="I290" s="1356">
        <v>44203</v>
      </c>
      <c r="J290" s="1359">
        <v>49</v>
      </c>
      <c r="K290" s="6">
        <v>44616</v>
      </c>
      <c r="L290" s="1269">
        <f t="shared" si="3"/>
        <v>13.766666666666667</v>
      </c>
      <c r="M290">
        <v>14</v>
      </c>
      <c r="N290">
        <f t="shared" si="4"/>
        <v>1.1666666666666667</v>
      </c>
      <c r="V290" s="1269">
        <v>13.766666666666667</v>
      </c>
      <c r="W290" t="s">
        <v>14</v>
      </c>
    </row>
  </sheetData>
  <sortState xmlns:xlrd2="http://schemas.microsoft.com/office/spreadsheetml/2017/richdata2" ref="A2:W291">
    <sortCondition ref="A2:A291"/>
    <sortCondition ref="B2:B2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topLeftCell="F1" workbookViewId="0">
      <selection activeCell="J12" sqref="J12"/>
    </sheetView>
  </sheetViews>
  <sheetFormatPr baseColWidth="10" defaultColWidth="12.5" defaultRowHeight="15" x14ac:dyDescent="0.2"/>
  <sheetData>
    <row r="1" spans="1:24" x14ac:dyDescent="0.2">
      <c r="A1" t="s">
        <v>691</v>
      </c>
      <c r="B1" t="s">
        <v>692</v>
      </c>
      <c r="C1" t="s">
        <v>693</v>
      </c>
      <c r="D1" t="s">
        <v>59</v>
      </c>
      <c r="E1" t="s">
        <v>694</v>
      </c>
      <c r="F1" t="s">
        <v>695</v>
      </c>
      <c r="G1" t="s">
        <v>64</v>
      </c>
      <c r="H1" t="s">
        <v>63</v>
      </c>
      <c r="I1" t="s">
        <v>66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</row>
    <row r="2" spans="1:24" s="327" customFormat="1" x14ac:dyDescent="0.2">
      <c r="A2" s="327">
        <v>7</v>
      </c>
      <c r="B2" s="327" t="s">
        <v>710</v>
      </c>
      <c r="C2" s="327" t="s">
        <v>711</v>
      </c>
      <c r="D2" s="327" t="s">
        <v>739</v>
      </c>
      <c r="E2" s="327" t="s">
        <v>713</v>
      </c>
      <c r="F2" s="327" t="s">
        <v>740</v>
      </c>
      <c r="G2" s="327" t="s">
        <v>592</v>
      </c>
      <c r="H2" s="327" t="s">
        <v>605</v>
      </c>
      <c r="I2" s="1189">
        <v>41784</v>
      </c>
      <c r="J2" s="327">
        <v>27.5</v>
      </c>
      <c r="K2" s="1189">
        <v>42259</v>
      </c>
      <c r="L2" s="327">
        <v>15.57</v>
      </c>
      <c r="M2" s="327">
        <v>16</v>
      </c>
      <c r="N2" s="327">
        <v>1.3</v>
      </c>
      <c r="P2" s="327" t="s">
        <v>739</v>
      </c>
      <c r="Q2" s="327" t="s">
        <v>1522</v>
      </c>
      <c r="R2" s="327" t="s">
        <v>1523</v>
      </c>
      <c r="S2" s="327">
        <v>102</v>
      </c>
      <c r="T2" s="327">
        <v>22</v>
      </c>
      <c r="V2" s="327">
        <v>15.57</v>
      </c>
      <c r="W2" s="327" t="s">
        <v>713</v>
      </c>
      <c r="X2" s="327">
        <v>1</v>
      </c>
    </row>
    <row r="3" spans="1:24" s="327" customFormat="1" x14ac:dyDescent="0.2">
      <c r="A3" s="327">
        <v>9</v>
      </c>
      <c r="B3" s="327" t="s">
        <v>710</v>
      </c>
      <c r="C3" s="327" t="s">
        <v>711</v>
      </c>
      <c r="D3" s="327" t="s">
        <v>747</v>
      </c>
      <c r="E3" s="327" t="s">
        <v>713</v>
      </c>
      <c r="F3" s="327" t="s">
        <v>748</v>
      </c>
      <c r="G3" s="327" t="s">
        <v>592</v>
      </c>
      <c r="H3" s="327" t="s">
        <v>605</v>
      </c>
      <c r="I3" s="1189">
        <v>41784</v>
      </c>
      <c r="J3" s="327">
        <v>28</v>
      </c>
      <c r="K3" s="1189">
        <v>42259</v>
      </c>
      <c r="L3" s="327">
        <v>15.57</v>
      </c>
      <c r="M3" s="327">
        <v>16</v>
      </c>
      <c r="N3" s="327">
        <v>1.3</v>
      </c>
      <c r="P3" s="327" t="s">
        <v>747</v>
      </c>
      <c r="Q3" s="327" t="s">
        <v>1524</v>
      </c>
      <c r="R3" s="327" t="s">
        <v>1525</v>
      </c>
      <c r="S3" s="327">
        <v>108</v>
      </c>
      <c r="T3" s="327">
        <v>22</v>
      </c>
      <c r="V3" s="327">
        <v>15.57</v>
      </c>
      <c r="W3" s="327" t="s">
        <v>713</v>
      </c>
      <c r="X3" s="327">
        <v>1</v>
      </c>
    </row>
    <row r="4" spans="1:24" s="327" customFormat="1" x14ac:dyDescent="0.2">
      <c r="A4" s="327">
        <v>27</v>
      </c>
      <c r="B4" s="327" t="s">
        <v>710</v>
      </c>
      <c r="C4" s="327" t="s">
        <v>711</v>
      </c>
      <c r="D4" s="327" t="s">
        <v>823</v>
      </c>
      <c r="E4" s="327" t="s">
        <v>713</v>
      </c>
      <c r="F4" s="327" t="s">
        <v>824</v>
      </c>
      <c r="G4" s="327" t="s">
        <v>592</v>
      </c>
      <c r="H4" s="327" t="s">
        <v>605</v>
      </c>
      <c r="I4" s="1189">
        <v>41876</v>
      </c>
      <c r="J4" s="327">
        <v>22.3</v>
      </c>
      <c r="K4" s="1189">
        <v>42341</v>
      </c>
      <c r="L4" s="327">
        <v>15.27</v>
      </c>
      <c r="M4" s="327">
        <v>15</v>
      </c>
      <c r="N4" s="327">
        <v>1.27</v>
      </c>
      <c r="P4" s="327" t="s">
        <v>823</v>
      </c>
      <c r="Q4" s="327" t="s">
        <v>825</v>
      </c>
      <c r="R4" s="327" t="s">
        <v>826</v>
      </c>
      <c r="S4" s="327">
        <v>105</v>
      </c>
      <c r="T4" s="327">
        <v>24</v>
      </c>
      <c r="V4" s="327">
        <v>15.27</v>
      </c>
      <c r="W4" s="327" t="s">
        <v>713</v>
      </c>
      <c r="X4" s="327">
        <v>1</v>
      </c>
    </row>
    <row r="5" spans="1:24" s="327" customFormat="1" x14ac:dyDescent="0.2">
      <c r="A5" s="327">
        <v>29</v>
      </c>
      <c r="B5" s="327" t="s">
        <v>710</v>
      </c>
      <c r="C5" s="327" t="s">
        <v>711</v>
      </c>
      <c r="D5" s="327" t="s">
        <v>831</v>
      </c>
      <c r="E5" s="327" t="s">
        <v>713</v>
      </c>
      <c r="F5" s="327" t="s">
        <v>832</v>
      </c>
      <c r="G5" s="327" t="s">
        <v>592</v>
      </c>
      <c r="H5" s="327" t="s">
        <v>605</v>
      </c>
      <c r="I5" s="1189">
        <v>41876</v>
      </c>
      <c r="J5" s="327">
        <v>24</v>
      </c>
      <c r="K5" s="1189">
        <v>42341</v>
      </c>
      <c r="L5" s="327">
        <v>15.27</v>
      </c>
      <c r="M5" s="327">
        <v>15</v>
      </c>
      <c r="N5" s="327">
        <v>1.27</v>
      </c>
      <c r="P5" s="327" t="s">
        <v>831</v>
      </c>
      <c r="Q5" s="327" t="s">
        <v>833</v>
      </c>
      <c r="R5" s="327" t="s">
        <v>834</v>
      </c>
      <c r="S5" s="327">
        <v>106</v>
      </c>
      <c r="T5" s="327">
        <v>24</v>
      </c>
      <c r="V5" s="327">
        <v>15.27</v>
      </c>
      <c r="W5" s="327" t="s">
        <v>713</v>
      </c>
      <c r="X5" s="327">
        <v>1</v>
      </c>
    </row>
    <row r="6" spans="1:24" s="327" customFormat="1" x14ac:dyDescent="0.2">
      <c r="A6" s="327">
        <v>30</v>
      </c>
      <c r="B6" s="327" t="s">
        <v>710</v>
      </c>
      <c r="C6" s="327" t="s">
        <v>711</v>
      </c>
      <c r="D6" s="327" t="s">
        <v>835</v>
      </c>
      <c r="E6" s="327" t="s">
        <v>713</v>
      </c>
      <c r="F6" s="327" t="s">
        <v>836</v>
      </c>
      <c r="G6" s="327" t="s">
        <v>592</v>
      </c>
      <c r="H6" s="327" t="s">
        <v>605</v>
      </c>
      <c r="I6" s="1189">
        <v>41876</v>
      </c>
      <c r="J6" s="327">
        <v>22.5</v>
      </c>
      <c r="K6" s="1189">
        <v>42341</v>
      </c>
      <c r="L6" s="327">
        <v>15.27</v>
      </c>
      <c r="M6" s="327">
        <v>15</v>
      </c>
      <c r="N6" s="327">
        <v>1.27</v>
      </c>
      <c r="P6" s="327" t="s">
        <v>835</v>
      </c>
      <c r="Q6" s="327" t="s">
        <v>837</v>
      </c>
      <c r="R6" s="327" t="s">
        <v>838</v>
      </c>
      <c r="S6" s="327">
        <v>106</v>
      </c>
      <c r="T6" s="327">
        <v>24</v>
      </c>
      <c r="V6" s="327">
        <v>15.27</v>
      </c>
      <c r="W6" s="327" t="s">
        <v>713</v>
      </c>
      <c r="X6" s="327">
        <v>1</v>
      </c>
    </row>
    <row r="7" spans="1:24" s="1190" customFormat="1" ht="16" x14ac:dyDescent="0.2">
      <c r="A7" s="1190" t="s">
        <v>1139</v>
      </c>
      <c r="B7" s="1190">
        <v>35</v>
      </c>
      <c r="C7" s="1190" t="s">
        <v>711</v>
      </c>
      <c r="D7" s="1190" t="s">
        <v>313</v>
      </c>
      <c r="E7" s="1190" t="s">
        <v>713</v>
      </c>
      <c r="F7" s="1190" t="s">
        <v>1233</v>
      </c>
      <c r="G7" s="1190" t="s">
        <v>592</v>
      </c>
      <c r="H7" s="1190" t="s">
        <v>605</v>
      </c>
      <c r="I7" s="1191">
        <v>43878</v>
      </c>
      <c r="J7" s="1190">
        <v>28.3</v>
      </c>
      <c r="K7" s="1192">
        <v>44354</v>
      </c>
      <c r="L7" s="1193">
        <f>YEARFRAC(I7,K7)</f>
        <v>1.3055555555555556</v>
      </c>
      <c r="M7" s="1190">
        <f>L7*12</f>
        <v>15.666666666666668</v>
      </c>
      <c r="N7" s="1190">
        <v>1.31</v>
      </c>
      <c r="O7" s="1190" t="b">
        <v>0</v>
      </c>
      <c r="P7" s="1190" t="s">
        <v>1234</v>
      </c>
      <c r="T7" s="1190">
        <v>27</v>
      </c>
      <c r="V7" s="1190">
        <v>15.7</v>
      </c>
      <c r="W7" s="1190" t="s">
        <v>713</v>
      </c>
    </row>
    <row r="8" spans="1:24" s="1180" customFormat="1" x14ac:dyDescent="0.2">
      <c r="A8" s="1180">
        <v>8</v>
      </c>
      <c r="B8" s="1180" t="s">
        <v>710</v>
      </c>
      <c r="C8" s="1180" t="s">
        <v>711</v>
      </c>
      <c r="D8" s="1180" t="s">
        <v>743</v>
      </c>
      <c r="E8" s="1180" t="s">
        <v>713</v>
      </c>
      <c r="F8" s="1180" t="s">
        <v>744</v>
      </c>
      <c r="G8" s="1180" t="s">
        <v>592</v>
      </c>
      <c r="H8" s="1180" t="s">
        <v>716</v>
      </c>
      <c r="I8" s="1181">
        <v>41784</v>
      </c>
      <c r="J8" s="1180">
        <v>30.3</v>
      </c>
      <c r="K8" s="1181">
        <v>42259</v>
      </c>
      <c r="L8" s="1180">
        <v>15.57</v>
      </c>
      <c r="M8" s="1180">
        <v>16</v>
      </c>
      <c r="N8" s="1180">
        <v>1.3</v>
      </c>
      <c r="P8" s="1180" t="s">
        <v>743</v>
      </c>
      <c r="Q8" s="1180" t="s">
        <v>1526</v>
      </c>
      <c r="R8" s="1180" t="s">
        <v>1527</v>
      </c>
      <c r="S8" s="1180">
        <v>115</v>
      </c>
      <c r="T8" s="1180">
        <v>23</v>
      </c>
      <c r="V8" s="1180">
        <v>15.57</v>
      </c>
      <c r="W8" s="1180" t="s">
        <v>713</v>
      </c>
      <c r="X8" s="1180">
        <v>1</v>
      </c>
    </row>
    <row r="9" spans="1:24" s="1180" customFormat="1" x14ac:dyDescent="0.2">
      <c r="A9" s="1180">
        <v>10</v>
      </c>
      <c r="B9" s="1180" t="s">
        <v>710</v>
      </c>
      <c r="C9" s="1180" t="s">
        <v>711</v>
      </c>
      <c r="D9" s="1180" t="s">
        <v>751</v>
      </c>
      <c r="E9" s="1180" t="s">
        <v>713</v>
      </c>
      <c r="F9" s="1180" t="s">
        <v>752</v>
      </c>
      <c r="G9" s="1180" t="s">
        <v>592</v>
      </c>
      <c r="H9" s="1180" t="s">
        <v>716</v>
      </c>
      <c r="I9" s="1181">
        <v>41784</v>
      </c>
      <c r="J9" s="1180">
        <v>29.3</v>
      </c>
      <c r="K9" s="1181">
        <v>42259</v>
      </c>
      <c r="L9" s="1180">
        <v>15.57</v>
      </c>
      <c r="M9" s="1180">
        <v>16</v>
      </c>
      <c r="N9" s="1180">
        <v>1.3</v>
      </c>
      <c r="P9" s="1180" t="s">
        <v>751</v>
      </c>
      <c r="Q9" s="1180" t="s">
        <v>1528</v>
      </c>
      <c r="R9" s="1180" t="s">
        <v>1529</v>
      </c>
      <c r="S9" s="1180">
        <v>114</v>
      </c>
      <c r="T9" s="1180">
        <v>24</v>
      </c>
      <c r="V9" s="1180">
        <v>15.57</v>
      </c>
      <c r="W9" s="1180" t="s">
        <v>713</v>
      </c>
      <c r="X9" s="1180">
        <v>1</v>
      </c>
    </row>
    <row r="10" spans="1:24" s="1180" customFormat="1" x14ac:dyDescent="0.2">
      <c r="A10" s="1180">
        <v>26</v>
      </c>
      <c r="B10" s="1180" t="s">
        <v>710</v>
      </c>
      <c r="C10" s="1180" t="s">
        <v>711</v>
      </c>
      <c r="D10" s="1180" t="s">
        <v>819</v>
      </c>
      <c r="E10" s="1180" t="s">
        <v>713</v>
      </c>
      <c r="F10" s="1180" t="s">
        <v>820</v>
      </c>
      <c r="G10" s="1180" t="s">
        <v>592</v>
      </c>
      <c r="H10" s="1180" t="s">
        <v>716</v>
      </c>
      <c r="I10" s="1181">
        <v>41876</v>
      </c>
      <c r="J10" s="1180">
        <v>28</v>
      </c>
      <c r="K10" s="1181">
        <v>42341</v>
      </c>
      <c r="L10" s="1180">
        <v>15.27</v>
      </c>
      <c r="M10" s="1180">
        <v>15</v>
      </c>
      <c r="N10" s="1180">
        <v>1.27</v>
      </c>
      <c r="P10" s="1180" t="s">
        <v>819</v>
      </c>
      <c r="Q10" s="1180" t="s">
        <v>821</v>
      </c>
      <c r="R10" s="1180" t="s">
        <v>822</v>
      </c>
      <c r="S10" s="1180">
        <v>108</v>
      </c>
      <c r="T10" s="1180">
        <v>24</v>
      </c>
      <c r="V10" s="1180">
        <v>15.27</v>
      </c>
      <c r="W10" s="1180" t="s">
        <v>713</v>
      </c>
      <c r="X10" s="1180">
        <v>1</v>
      </c>
    </row>
    <row r="11" spans="1:24" s="1180" customFormat="1" x14ac:dyDescent="0.2">
      <c r="A11" s="1180">
        <v>28</v>
      </c>
      <c r="B11" s="1180" t="s">
        <v>710</v>
      </c>
      <c r="C11" s="1180" t="s">
        <v>711</v>
      </c>
      <c r="D11" s="1180" t="s">
        <v>827</v>
      </c>
      <c r="E11" s="1180" t="s">
        <v>713</v>
      </c>
      <c r="F11" s="1180" t="s">
        <v>828</v>
      </c>
      <c r="G11" s="1180" t="s">
        <v>592</v>
      </c>
      <c r="H11" s="1180" t="s">
        <v>716</v>
      </c>
      <c r="I11" s="1181">
        <v>41876</v>
      </c>
      <c r="J11" s="1180">
        <v>30.3</v>
      </c>
      <c r="K11" s="1181">
        <v>42341</v>
      </c>
      <c r="L11" s="1180">
        <v>15.27</v>
      </c>
      <c r="M11" s="1180">
        <v>15</v>
      </c>
      <c r="N11" s="1180">
        <v>1.27</v>
      </c>
      <c r="P11" s="1180" t="s">
        <v>827</v>
      </c>
      <c r="Q11" s="1180" t="s">
        <v>829</v>
      </c>
      <c r="R11" s="1180" t="s">
        <v>830</v>
      </c>
      <c r="S11" s="1180">
        <v>120</v>
      </c>
      <c r="T11" s="1180">
        <v>26</v>
      </c>
      <c r="V11" s="1180">
        <v>15.27</v>
      </c>
      <c r="W11" s="1180" t="s">
        <v>713</v>
      </c>
      <c r="X11" s="1180">
        <v>1</v>
      </c>
    </row>
    <row r="12" spans="1:24" s="328" customFormat="1" ht="16" x14ac:dyDescent="0.2">
      <c r="A12" s="328" t="s">
        <v>1139</v>
      </c>
      <c r="B12" s="328">
        <v>34</v>
      </c>
      <c r="C12" s="328" t="s">
        <v>711</v>
      </c>
      <c r="D12" s="328" t="s">
        <v>311</v>
      </c>
      <c r="E12" s="328" t="s">
        <v>713</v>
      </c>
      <c r="F12" s="328" t="s">
        <v>1226</v>
      </c>
      <c r="G12" s="328" t="s">
        <v>592</v>
      </c>
      <c r="H12" s="328" t="s">
        <v>716</v>
      </c>
      <c r="I12" s="1194">
        <v>43878</v>
      </c>
      <c r="J12" s="328">
        <v>27</v>
      </c>
      <c r="K12" s="1152">
        <v>44354</v>
      </c>
      <c r="L12" s="1195">
        <f>YEARFRAC(I12,K12)</f>
        <v>1.3055555555555556</v>
      </c>
      <c r="M12" s="328">
        <f>L12*12</f>
        <v>15.666666666666668</v>
      </c>
      <c r="N12" s="328">
        <v>1.31</v>
      </c>
      <c r="P12" s="328" t="s">
        <v>1229</v>
      </c>
      <c r="U12" s="328" t="s">
        <v>1232</v>
      </c>
      <c r="V12" s="328" t="e">
        <v>#VALUE!</v>
      </c>
      <c r="W12" s="328" t="s">
        <v>713</v>
      </c>
    </row>
    <row r="17" spans="1:24" x14ac:dyDescent="0.2">
      <c r="A17" t="s">
        <v>691</v>
      </c>
      <c r="B17" t="s">
        <v>692</v>
      </c>
      <c r="C17" t="s">
        <v>693</v>
      </c>
      <c r="D17" t="s">
        <v>59</v>
      </c>
      <c r="E17" t="s">
        <v>694</v>
      </c>
      <c r="F17" t="s">
        <v>695</v>
      </c>
      <c r="G17" t="s">
        <v>64</v>
      </c>
      <c r="H17" t="s">
        <v>63</v>
      </c>
      <c r="I17" t="s">
        <v>66</v>
      </c>
      <c r="J17" t="s">
        <v>696</v>
      </c>
      <c r="K17" t="s">
        <v>697</v>
      </c>
      <c r="L17" t="s">
        <v>698</v>
      </c>
      <c r="M17" t="s">
        <v>699</v>
      </c>
      <c r="N17" t="s">
        <v>700</v>
      </c>
      <c r="O17" t="s">
        <v>701</v>
      </c>
      <c r="P17" t="s">
        <v>702</v>
      </c>
      <c r="Q17" t="s">
        <v>703</v>
      </c>
      <c r="R17" t="s">
        <v>704</v>
      </c>
      <c r="S17" t="s">
        <v>705</v>
      </c>
      <c r="T17" t="s">
        <v>706</v>
      </c>
      <c r="U17" t="s">
        <v>707</v>
      </c>
      <c r="V17" t="s">
        <v>708</v>
      </c>
      <c r="W17" t="s">
        <v>709</v>
      </c>
    </row>
    <row r="18" spans="1:24" s="1155" customFormat="1" x14ac:dyDescent="0.2">
      <c r="A18" s="1155" t="s">
        <v>878</v>
      </c>
      <c r="B18" s="1155">
        <v>4</v>
      </c>
      <c r="C18" s="1155" t="s">
        <v>711</v>
      </c>
      <c r="D18" s="1155" t="s">
        <v>891</v>
      </c>
      <c r="E18" s="1155" t="s">
        <v>713</v>
      </c>
      <c r="F18" s="1155">
        <v>4</v>
      </c>
      <c r="G18" s="1155" t="s">
        <v>592</v>
      </c>
      <c r="H18" s="1155" t="s">
        <v>605</v>
      </c>
      <c r="I18" s="1156">
        <v>41934</v>
      </c>
      <c r="J18" s="1155">
        <v>27.6</v>
      </c>
      <c r="K18" s="1156">
        <v>42497</v>
      </c>
      <c r="L18" s="1155">
        <v>18.5</v>
      </c>
      <c r="M18" s="1155">
        <v>19</v>
      </c>
      <c r="N18" s="1155">
        <v>1.54</v>
      </c>
      <c r="O18" s="1155" t="b">
        <v>1</v>
      </c>
      <c r="P18" s="1155" t="s">
        <v>892</v>
      </c>
      <c r="Q18" s="1155" t="s">
        <v>893</v>
      </c>
      <c r="R18" s="1155" t="s">
        <v>894</v>
      </c>
      <c r="S18" s="1155">
        <v>112</v>
      </c>
      <c r="T18" s="1155">
        <v>26</v>
      </c>
      <c r="V18" s="1155">
        <v>18.5</v>
      </c>
      <c r="W18" s="1155" t="s">
        <v>713</v>
      </c>
      <c r="X18" s="1155">
        <v>1</v>
      </c>
    </row>
    <row r="19" spans="1:24" s="1155" customFormat="1" x14ac:dyDescent="0.2">
      <c r="A19" s="1155" t="s">
        <v>878</v>
      </c>
      <c r="B19" s="1155">
        <v>5</v>
      </c>
      <c r="C19" s="1155" t="s">
        <v>711</v>
      </c>
      <c r="D19" s="1155" t="s">
        <v>895</v>
      </c>
      <c r="E19" s="1155" t="s">
        <v>713</v>
      </c>
      <c r="F19" s="1155">
        <v>5</v>
      </c>
      <c r="G19" s="1155" t="s">
        <v>592</v>
      </c>
      <c r="H19" s="1155" t="s">
        <v>605</v>
      </c>
      <c r="I19" s="1156">
        <v>41934</v>
      </c>
      <c r="J19" s="1155">
        <v>27.3</v>
      </c>
      <c r="K19" s="1156">
        <v>42497</v>
      </c>
      <c r="L19" s="1155">
        <v>18.5</v>
      </c>
      <c r="M19" s="1155">
        <v>19</v>
      </c>
      <c r="N19" s="1155">
        <v>1.54</v>
      </c>
      <c r="O19" s="1155" t="b">
        <v>1</v>
      </c>
      <c r="P19" s="1155" t="s">
        <v>896</v>
      </c>
      <c r="Q19" s="1155" t="s">
        <v>897</v>
      </c>
      <c r="R19" s="1155" t="s">
        <v>898</v>
      </c>
      <c r="S19" s="1155">
        <v>109</v>
      </c>
      <c r="T19" s="1155">
        <v>26</v>
      </c>
      <c r="V19" s="1155">
        <v>18.5</v>
      </c>
      <c r="W19" s="1155" t="s">
        <v>713</v>
      </c>
      <c r="X19" s="1155">
        <v>1</v>
      </c>
    </row>
    <row r="20" spans="1:24" s="1155" customFormat="1" x14ac:dyDescent="0.2">
      <c r="A20" s="1155" t="s">
        <v>907</v>
      </c>
      <c r="B20" s="1155">
        <v>3</v>
      </c>
      <c r="C20" s="1155" t="s">
        <v>711</v>
      </c>
      <c r="D20" s="1155" t="s">
        <v>916</v>
      </c>
      <c r="E20" s="1155" t="s">
        <v>713</v>
      </c>
      <c r="F20" s="1155">
        <v>13</v>
      </c>
      <c r="G20" s="1155" t="s">
        <v>592</v>
      </c>
      <c r="H20" s="1155" t="s">
        <v>605</v>
      </c>
      <c r="I20" s="1156">
        <v>41966</v>
      </c>
      <c r="J20" s="1155">
        <v>26.9</v>
      </c>
      <c r="K20" s="1156">
        <v>42518</v>
      </c>
      <c r="L20" s="1155">
        <v>18.170000000000002</v>
      </c>
      <c r="M20" s="1155">
        <v>18</v>
      </c>
      <c r="N20" s="1155">
        <v>1.51</v>
      </c>
      <c r="O20" s="1155" t="b">
        <v>1</v>
      </c>
      <c r="P20" s="1155" t="s">
        <v>917</v>
      </c>
      <c r="Q20" s="1155" t="s">
        <v>881</v>
      </c>
      <c r="R20" s="1155" t="s">
        <v>882</v>
      </c>
      <c r="U20" s="1155">
        <v>18.170000000000002</v>
      </c>
      <c r="V20" s="1155">
        <v>18.170000000000002</v>
      </c>
      <c r="W20" s="1155" t="s">
        <v>713</v>
      </c>
      <c r="X20" s="1155">
        <v>1</v>
      </c>
    </row>
    <row r="21" spans="1:24" s="1155" customFormat="1" x14ac:dyDescent="0.2">
      <c r="A21" s="1155" t="s">
        <v>878</v>
      </c>
      <c r="B21" s="1155">
        <v>7</v>
      </c>
      <c r="C21" s="1155" t="s">
        <v>711</v>
      </c>
      <c r="D21" s="1155" t="s">
        <v>903</v>
      </c>
      <c r="E21" s="1155" t="s">
        <v>713</v>
      </c>
      <c r="F21" s="1155">
        <v>7</v>
      </c>
      <c r="G21" s="1155" t="s">
        <v>592</v>
      </c>
      <c r="H21" s="1155" t="s">
        <v>605</v>
      </c>
      <c r="I21" s="1156">
        <v>41934</v>
      </c>
      <c r="J21" s="1155">
        <v>28</v>
      </c>
      <c r="K21" s="1156">
        <v>42497</v>
      </c>
      <c r="L21" s="1155">
        <v>18.5</v>
      </c>
      <c r="M21" s="1155">
        <v>19</v>
      </c>
      <c r="N21" s="1155">
        <v>1.54</v>
      </c>
      <c r="O21" s="1155" t="b">
        <v>1</v>
      </c>
      <c r="P21" s="1155" t="s">
        <v>904</v>
      </c>
      <c r="Q21" s="1155" t="s">
        <v>905</v>
      </c>
      <c r="R21" s="1155" t="s">
        <v>906</v>
      </c>
      <c r="S21" s="1155">
        <v>105</v>
      </c>
      <c r="T21" s="1155">
        <v>27</v>
      </c>
      <c r="U21" s="1155">
        <v>18.5</v>
      </c>
      <c r="V21" s="1155">
        <v>18.5</v>
      </c>
      <c r="W21" s="1155" t="s">
        <v>713</v>
      </c>
      <c r="X21" s="1155">
        <v>1</v>
      </c>
    </row>
    <row r="22" spans="1:24" s="1155" customFormat="1" x14ac:dyDescent="0.2">
      <c r="A22" s="1155" t="s">
        <v>878</v>
      </c>
      <c r="B22" s="1155">
        <v>6</v>
      </c>
      <c r="C22" s="1155" t="s">
        <v>711</v>
      </c>
      <c r="D22" s="1155" t="s">
        <v>899</v>
      </c>
      <c r="E22" s="1155" t="s">
        <v>713</v>
      </c>
      <c r="F22" s="1155">
        <v>6</v>
      </c>
      <c r="G22" s="1155" t="s">
        <v>592</v>
      </c>
      <c r="H22" s="1155" t="s">
        <v>605</v>
      </c>
      <c r="I22" s="1156">
        <v>41934</v>
      </c>
      <c r="J22" s="1155">
        <v>27.5</v>
      </c>
      <c r="K22" s="1156">
        <v>42497</v>
      </c>
      <c r="L22" s="1155">
        <v>18.5</v>
      </c>
      <c r="M22" s="1155">
        <v>19</v>
      </c>
      <c r="N22" s="1155">
        <v>1.54</v>
      </c>
      <c r="O22" s="1155" t="b">
        <v>1</v>
      </c>
      <c r="P22" s="1155" t="s">
        <v>900</v>
      </c>
      <c r="Q22" s="1155" t="s">
        <v>901</v>
      </c>
      <c r="R22" s="1155" t="s">
        <v>902</v>
      </c>
      <c r="S22" s="1155">
        <v>107</v>
      </c>
      <c r="T22" s="1155">
        <v>27</v>
      </c>
      <c r="U22" s="1155">
        <v>18.5</v>
      </c>
      <c r="V22" s="1155">
        <v>18.5</v>
      </c>
      <c r="W22" s="1155" t="s">
        <v>713</v>
      </c>
      <c r="X22" s="1155">
        <v>1</v>
      </c>
    </row>
    <row r="23" spans="1:24" s="1155" customFormat="1" x14ac:dyDescent="0.2">
      <c r="A23" s="1155" t="s">
        <v>907</v>
      </c>
      <c r="B23" s="1155">
        <v>7</v>
      </c>
      <c r="C23" s="1155" t="s">
        <v>711</v>
      </c>
      <c r="D23" s="1155" t="s">
        <v>930</v>
      </c>
      <c r="E23" s="1155" t="s">
        <v>713</v>
      </c>
      <c r="F23" s="1155">
        <v>18</v>
      </c>
      <c r="G23" s="1155" t="s">
        <v>592</v>
      </c>
      <c r="H23" s="1155" t="s">
        <v>605</v>
      </c>
      <c r="I23" s="1156">
        <v>41966</v>
      </c>
      <c r="J23" s="1155">
        <v>26.6</v>
      </c>
      <c r="K23" s="1156">
        <v>42518</v>
      </c>
      <c r="L23" s="1155">
        <v>18.170000000000002</v>
      </c>
      <c r="M23" s="1155">
        <v>18</v>
      </c>
      <c r="N23" s="1155">
        <v>1.51</v>
      </c>
      <c r="O23" s="1155" t="b">
        <v>1</v>
      </c>
      <c r="P23" s="1155" t="s">
        <v>931</v>
      </c>
      <c r="Q23" s="1155" t="s">
        <v>932</v>
      </c>
      <c r="R23" s="1155" t="s">
        <v>933</v>
      </c>
      <c r="S23" s="1155">
        <v>95</v>
      </c>
      <c r="T23" s="1155">
        <v>24</v>
      </c>
      <c r="U23" s="1155">
        <v>18.170000000000002</v>
      </c>
      <c r="V23" s="1155">
        <v>18.170000000000002</v>
      </c>
      <c r="W23" s="1155" t="s">
        <v>713</v>
      </c>
      <c r="X23" s="1155">
        <v>1</v>
      </c>
    </row>
    <row r="24" spans="1:24" s="1155" customFormat="1" x14ac:dyDescent="0.2">
      <c r="A24" s="1155" t="s">
        <v>907</v>
      </c>
      <c r="B24" s="1155">
        <v>8</v>
      </c>
      <c r="C24" s="1155" t="s">
        <v>711</v>
      </c>
      <c r="D24" s="1155" t="s">
        <v>934</v>
      </c>
      <c r="E24" s="1155" t="s">
        <v>713</v>
      </c>
      <c r="F24" s="1155">
        <v>19</v>
      </c>
      <c r="G24" s="1155" t="s">
        <v>592</v>
      </c>
      <c r="H24" s="1155" t="s">
        <v>605</v>
      </c>
      <c r="I24" s="1156">
        <v>41966</v>
      </c>
      <c r="J24" s="1155">
        <v>27.9</v>
      </c>
      <c r="K24" s="1156">
        <v>42518</v>
      </c>
      <c r="L24" s="1155">
        <v>18.170000000000002</v>
      </c>
      <c r="M24" s="1155">
        <v>18</v>
      </c>
      <c r="N24" s="1155">
        <v>1.51</v>
      </c>
      <c r="O24" s="1155" t="b">
        <v>1</v>
      </c>
      <c r="P24" s="1155" t="s">
        <v>935</v>
      </c>
      <c r="Q24" s="1155" t="s">
        <v>936</v>
      </c>
      <c r="R24" s="1155" t="s">
        <v>937</v>
      </c>
      <c r="S24" s="1155">
        <v>100</v>
      </c>
      <c r="T24" s="1155">
        <v>25</v>
      </c>
      <c r="U24" s="1155">
        <v>18.170000000000002</v>
      </c>
      <c r="V24" s="1155">
        <v>18.170000000000002</v>
      </c>
      <c r="W24" s="1155" t="s">
        <v>713</v>
      </c>
      <c r="X24" s="1155">
        <v>1</v>
      </c>
    </row>
    <row r="25" spans="1:24" s="1155" customFormat="1" x14ac:dyDescent="0.2">
      <c r="A25" s="1155" t="s">
        <v>907</v>
      </c>
      <c r="B25" s="1155">
        <v>9</v>
      </c>
      <c r="C25" s="1155" t="s">
        <v>711</v>
      </c>
      <c r="D25" s="1155" t="s">
        <v>938</v>
      </c>
      <c r="E25" s="1155" t="s">
        <v>713</v>
      </c>
      <c r="F25" s="1155">
        <v>20</v>
      </c>
      <c r="G25" s="1155" t="s">
        <v>592</v>
      </c>
      <c r="H25" s="1155" t="s">
        <v>605</v>
      </c>
      <c r="I25" s="1156">
        <v>41966</v>
      </c>
      <c r="J25" s="1155">
        <v>25.7</v>
      </c>
      <c r="K25" s="1156">
        <v>42518</v>
      </c>
      <c r="L25" s="1155">
        <v>18.170000000000002</v>
      </c>
      <c r="M25" s="1155">
        <v>18</v>
      </c>
      <c r="N25" s="1155">
        <v>1.51</v>
      </c>
      <c r="O25" s="1155" t="b">
        <v>1</v>
      </c>
      <c r="P25" s="1155" t="s">
        <v>939</v>
      </c>
      <c r="Q25" s="1155" t="s">
        <v>940</v>
      </c>
      <c r="R25" s="1155" t="s">
        <v>941</v>
      </c>
      <c r="S25" s="1155">
        <v>94</v>
      </c>
      <c r="T25" s="1155">
        <v>25</v>
      </c>
      <c r="U25" s="1155">
        <v>18.170000000000002</v>
      </c>
      <c r="V25" s="1155">
        <v>18.170000000000002</v>
      </c>
      <c r="W25" s="1155" t="s">
        <v>713</v>
      </c>
      <c r="X25" s="1155">
        <v>1</v>
      </c>
    </row>
    <row r="26" spans="1:24" s="1155" customFormat="1" x14ac:dyDescent="0.2">
      <c r="A26" s="1155" t="s">
        <v>907</v>
      </c>
      <c r="B26" s="1155">
        <v>6</v>
      </c>
      <c r="C26" s="1155" t="s">
        <v>711</v>
      </c>
      <c r="D26" s="1155" t="s">
        <v>926</v>
      </c>
      <c r="E26" s="1155" t="s">
        <v>713</v>
      </c>
      <c r="F26" s="1155">
        <v>17</v>
      </c>
      <c r="G26" s="1155" t="s">
        <v>592</v>
      </c>
      <c r="H26" s="1155" t="s">
        <v>605</v>
      </c>
      <c r="I26" s="1156">
        <v>41966</v>
      </c>
      <c r="J26" s="1155">
        <v>29.3</v>
      </c>
      <c r="K26" s="1156">
        <v>42518</v>
      </c>
      <c r="L26" s="1155">
        <v>18.170000000000002</v>
      </c>
      <c r="M26" s="1155">
        <v>18</v>
      </c>
      <c r="N26" s="1155">
        <v>1.51</v>
      </c>
      <c r="O26" s="1155" t="b">
        <v>1</v>
      </c>
      <c r="P26" s="1155" t="s">
        <v>927</v>
      </c>
      <c r="Q26" s="1155" t="s">
        <v>928</v>
      </c>
      <c r="R26" s="1155" t="s">
        <v>929</v>
      </c>
      <c r="S26" s="1155">
        <v>93</v>
      </c>
      <c r="T26" s="1155">
        <v>26</v>
      </c>
      <c r="U26" s="1155">
        <v>18.170000000000002</v>
      </c>
      <c r="V26" s="1155">
        <v>18.170000000000002</v>
      </c>
      <c r="W26" s="1155" t="s">
        <v>713</v>
      </c>
      <c r="X26" s="1155">
        <v>1</v>
      </c>
    </row>
    <row r="27" spans="1:24" s="1155" customFormat="1" x14ac:dyDescent="0.2">
      <c r="A27" s="1155" t="s">
        <v>907</v>
      </c>
      <c r="B27" s="1155">
        <v>1</v>
      </c>
      <c r="C27" s="1155" t="s">
        <v>711</v>
      </c>
      <c r="D27" s="1155" t="s">
        <v>908</v>
      </c>
      <c r="E27" s="1155" t="s">
        <v>713</v>
      </c>
      <c r="F27" s="1155">
        <v>11</v>
      </c>
      <c r="G27" s="1155" t="s">
        <v>592</v>
      </c>
      <c r="H27" s="1155" t="s">
        <v>605</v>
      </c>
      <c r="I27" s="1156">
        <v>41966</v>
      </c>
      <c r="J27" s="1155">
        <v>25.8</v>
      </c>
      <c r="K27" s="1156">
        <v>42497</v>
      </c>
      <c r="L27" s="1155">
        <v>17.47</v>
      </c>
      <c r="M27" s="1155">
        <v>17</v>
      </c>
      <c r="N27" s="1155">
        <v>1.46</v>
      </c>
      <c r="O27" s="1155" t="b">
        <v>1</v>
      </c>
      <c r="P27" s="1155" t="s">
        <v>909</v>
      </c>
      <c r="Q27" s="1155" t="s">
        <v>910</v>
      </c>
      <c r="R27" s="1155" t="s">
        <v>911</v>
      </c>
      <c r="S27" s="1155">
        <v>97</v>
      </c>
      <c r="T27" s="1155">
        <v>24</v>
      </c>
      <c r="U27" s="1155">
        <v>17.47</v>
      </c>
      <c r="V27" s="1155">
        <v>17.47</v>
      </c>
      <c r="W27" s="1155" t="s">
        <v>713</v>
      </c>
      <c r="X27" s="1155">
        <v>1</v>
      </c>
    </row>
    <row r="28" spans="1:24" s="1155" customFormat="1" x14ac:dyDescent="0.2">
      <c r="A28" s="1155" t="s">
        <v>907</v>
      </c>
      <c r="B28" s="1155">
        <v>5</v>
      </c>
      <c r="C28" s="1155" t="s">
        <v>711</v>
      </c>
      <c r="D28" s="1155" t="s">
        <v>922</v>
      </c>
      <c r="E28" s="1155" t="s">
        <v>713</v>
      </c>
      <c r="F28" s="1155">
        <v>15</v>
      </c>
      <c r="G28" s="1155" t="s">
        <v>592</v>
      </c>
      <c r="H28" s="1155" t="s">
        <v>605</v>
      </c>
      <c r="I28" s="1156">
        <v>41966</v>
      </c>
      <c r="J28" s="1155">
        <v>25.9</v>
      </c>
      <c r="K28" s="1156">
        <v>42518</v>
      </c>
      <c r="L28" s="1155">
        <v>18.170000000000002</v>
      </c>
      <c r="M28" s="1155">
        <v>18</v>
      </c>
      <c r="N28" s="1155">
        <v>1.51</v>
      </c>
      <c r="O28" s="1155" t="b">
        <v>1</v>
      </c>
      <c r="P28" s="1155" t="s">
        <v>923</v>
      </c>
      <c r="Q28" s="1155" t="s">
        <v>924</v>
      </c>
      <c r="R28" s="1155" t="s">
        <v>925</v>
      </c>
      <c r="S28" s="1155">
        <v>96</v>
      </c>
      <c r="T28" s="1155">
        <v>25</v>
      </c>
      <c r="U28" s="1155">
        <v>18.170000000000002</v>
      </c>
      <c r="V28" s="1155">
        <v>18.170000000000002</v>
      </c>
      <c r="W28" s="1155" t="s">
        <v>713</v>
      </c>
      <c r="X28" s="1155">
        <v>1</v>
      </c>
    </row>
    <row r="29" spans="1:24" s="1155" customFormat="1" x14ac:dyDescent="0.2">
      <c r="A29" s="1155" t="s">
        <v>907</v>
      </c>
      <c r="B29" s="1155">
        <v>4</v>
      </c>
      <c r="C29" s="1155" t="s">
        <v>711</v>
      </c>
      <c r="D29" s="1155" t="s">
        <v>918</v>
      </c>
      <c r="E29" s="1155" t="s">
        <v>713</v>
      </c>
      <c r="F29" s="1155">
        <v>14</v>
      </c>
      <c r="G29" s="1155" t="s">
        <v>592</v>
      </c>
      <c r="H29" s="1155" t="s">
        <v>605</v>
      </c>
      <c r="I29" s="1156">
        <v>41966</v>
      </c>
      <c r="J29" s="1155">
        <v>27</v>
      </c>
      <c r="K29" s="1156">
        <v>42518</v>
      </c>
      <c r="L29" s="1155">
        <v>18.170000000000002</v>
      </c>
      <c r="M29" s="1155">
        <v>18</v>
      </c>
      <c r="N29" s="1155">
        <v>1.51</v>
      </c>
      <c r="O29" s="1155" t="b">
        <v>1</v>
      </c>
      <c r="P29" s="1155" t="s">
        <v>919</v>
      </c>
      <c r="Q29" s="1155" t="s">
        <v>920</v>
      </c>
      <c r="R29" s="1155" t="s">
        <v>921</v>
      </c>
      <c r="S29" s="1155">
        <v>88</v>
      </c>
      <c r="T29" s="1155">
        <v>25</v>
      </c>
      <c r="U29" s="1155">
        <v>18.170000000000002</v>
      </c>
      <c r="V29" s="1155">
        <v>18.170000000000002</v>
      </c>
      <c r="W29" s="1155" t="s">
        <v>713</v>
      </c>
      <c r="X29" s="1155">
        <v>1</v>
      </c>
    </row>
    <row r="30" spans="1:24" s="1155" customFormat="1" x14ac:dyDescent="0.2">
      <c r="A30" s="1155" t="s">
        <v>907</v>
      </c>
      <c r="B30" s="1155">
        <v>2</v>
      </c>
      <c r="C30" s="1155" t="s">
        <v>711</v>
      </c>
      <c r="D30" s="1155" t="s">
        <v>912</v>
      </c>
      <c r="E30" s="1155" t="s">
        <v>713</v>
      </c>
      <c r="F30" s="1155">
        <v>12</v>
      </c>
      <c r="G30" s="1155" t="s">
        <v>592</v>
      </c>
      <c r="H30" s="1155" t="s">
        <v>605</v>
      </c>
      <c r="I30" s="1156">
        <v>41966</v>
      </c>
      <c r="J30" s="1155">
        <v>25.6</v>
      </c>
      <c r="K30" s="1156">
        <v>42518</v>
      </c>
      <c r="L30" s="1155">
        <v>18.170000000000002</v>
      </c>
      <c r="M30" s="1155">
        <v>18</v>
      </c>
      <c r="N30" s="1155">
        <v>1.51</v>
      </c>
      <c r="O30" s="1155" t="b">
        <v>1</v>
      </c>
      <c r="P30" s="1155" t="s">
        <v>913</v>
      </c>
      <c r="Q30" s="1155" t="s">
        <v>914</v>
      </c>
      <c r="R30" s="1155" t="s">
        <v>915</v>
      </c>
      <c r="S30" s="1155">
        <v>88</v>
      </c>
      <c r="T30" s="1155">
        <v>25</v>
      </c>
      <c r="U30" s="1155">
        <v>18.170000000000002</v>
      </c>
      <c r="V30" s="1155">
        <v>18.170000000000002</v>
      </c>
      <c r="W30" s="1155" t="s">
        <v>713</v>
      </c>
      <c r="X30" s="1155">
        <v>1</v>
      </c>
    </row>
    <row r="31" spans="1:24" s="1162" customFormat="1" x14ac:dyDescent="0.2">
      <c r="A31" s="1162" t="s">
        <v>1282</v>
      </c>
      <c r="B31" s="1162">
        <v>4</v>
      </c>
      <c r="C31" s="1162" t="s">
        <v>711</v>
      </c>
      <c r="D31" s="1162" t="s">
        <v>1289</v>
      </c>
      <c r="E31" s="1162" t="s">
        <v>713</v>
      </c>
      <c r="F31" s="1162" t="s">
        <v>357</v>
      </c>
      <c r="G31" s="1162" t="s">
        <v>592</v>
      </c>
      <c r="H31" s="1162" t="s">
        <v>605</v>
      </c>
      <c r="I31" s="1163">
        <v>42501</v>
      </c>
      <c r="J31" s="1162">
        <v>28.8</v>
      </c>
      <c r="K31" s="1163">
        <v>43008</v>
      </c>
      <c r="L31" s="1162">
        <v>16.63</v>
      </c>
      <c r="M31" s="1162">
        <v>17</v>
      </c>
      <c r="N31" s="1162">
        <v>1.39</v>
      </c>
      <c r="O31" s="1162" t="b">
        <v>1</v>
      </c>
      <c r="P31" s="1162" t="s">
        <v>1290</v>
      </c>
      <c r="Q31" s="1162" t="s">
        <v>109</v>
      </c>
      <c r="V31" s="1162">
        <v>16.63</v>
      </c>
      <c r="W31" s="1162" t="s">
        <v>713</v>
      </c>
      <c r="X31" s="1162">
        <f>SUM(X18:X30)</f>
        <v>13</v>
      </c>
    </row>
    <row r="32" spans="1:24" s="1162" customFormat="1" x14ac:dyDescent="0.2">
      <c r="A32" s="1162" t="s">
        <v>1282</v>
      </c>
      <c r="B32" s="1162">
        <v>5</v>
      </c>
      <c r="C32" s="1162" t="s">
        <v>711</v>
      </c>
      <c r="D32" s="1162" t="s">
        <v>1291</v>
      </c>
      <c r="E32" s="1162" t="s">
        <v>713</v>
      </c>
      <c r="F32" s="1162" t="s">
        <v>359</v>
      </c>
      <c r="G32" s="1162" t="s">
        <v>592</v>
      </c>
      <c r="H32" s="1162" t="s">
        <v>605</v>
      </c>
      <c r="I32" s="1163">
        <v>42501</v>
      </c>
      <c r="J32" s="1162">
        <v>25.8</v>
      </c>
      <c r="K32" s="1163">
        <v>43008</v>
      </c>
      <c r="L32" s="1162">
        <v>16.63</v>
      </c>
      <c r="M32" s="1162">
        <v>17</v>
      </c>
      <c r="N32" s="1162">
        <v>1.39</v>
      </c>
      <c r="O32" s="1162" t="b">
        <v>1</v>
      </c>
      <c r="P32" s="1162" t="s">
        <v>1292</v>
      </c>
      <c r="V32" s="1162">
        <v>16.63</v>
      </c>
      <c r="W32" s="1162" t="s">
        <v>713</v>
      </c>
    </row>
    <row r="33" spans="1:24" s="1158" customFormat="1" x14ac:dyDescent="0.2">
      <c r="A33" s="1158">
        <v>11</v>
      </c>
      <c r="B33" s="1158" t="s">
        <v>710</v>
      </c>
      <c r="C33" s="1158" t="s">
        <v>711</v>
      </c>
      <c r="D33" s="1158" t="s">
        <v>755</v>
      </c>
      <c r="E33" s="1158" t="s">
        <v>713</v>
      </c>
      <c r="F33" s="1158" t="s">
        <v>756</v>
      </c>
      <c r="G33" s="1158" t="s">
        <v>592</v>
      </c>
      <c r="H33" s="1158" t="s">
        <v>716</v>
      </c>
      <c r="I33" s="1159">
        <v>41754</v>
      </c>
      <c r="J33" s="1158">
        <v>32.299999999999997</v>
      </c>
      <c r="K33" s="1159">
        <v>42259</v>
      </c>
      <c r="L33" s="1158">
        <v>16.57</v>
      </c>
      <c r="M33" s="1158">
        <v>17</v>
      </c>
      <c r="N33" s="1158">
        <v>1.38</v>
      </c>
      <c r="P33" s="1158" t="s">
        <v>755</v>
      </c>
      <c r="Q33" s="1158" t="s">
        <v>1530</v>
      </c>
      <c r="R33" s="1158" t="s">
        <v>1531</v>
      </c>
      <c r="S33" s="1158">
        <v>112</v>
      </c>
      <c r="T33" s="1158">
        <v>24</v>
      </c>
      <c r="V33" s="1158">
        <v>16.57</v>
      </c>
      <c r="W33" s="1158" t="s">
        <v>713</v>
      </c>
      <c r="X33" s="1158">
        <v>1</v>
      </c>
    </row>
    <row r="34" spans="1:24" s="1158" customFormat="1" x14ac:dyDescent="0.2">
      <c r="A34" s="1158">
        <v>19</v>
      </c>
      <c r="B34" s="1158" t="s">
        <v>710</v>
      </c>
      <c r="C34" s="1158" t="s">
        <v>711</v>
      </c>
      <c r="D34" s="1158" t="s">
        <v>787</v>
      </c>
      <c r="E34" s="1158" t="s">
        <v>713</v>
      </c>
      <c r="F34" s="1158" t="s">
        <v>788</v>
      </c>
      <c r="G34" s="1158" t="s">
        <v>592</v>
      </c>
      <c r="H34" s="1158" t="s">
        <v>716</v>
      </c>
      <c r="I34" s="1159">
        <v>41784</v>
      </c>
      <c r="J34" s="1158">
        <v>32</v>
      </c>
      <c r="K34" s="1159">
        <v>42259</v>
      </c>
      <c r="L34" s="1158">
        <v>17.73</v>
      </c>
      <c r="M34" s="1158">
        <v>18</v>
      </c>
      <c r="N34" s="1158">
        <v>1.48</v>
      </c>
      <c r="P34" s="1158" t="s">
        <v>787</v>
      </c>
      <c r="Q34" s="1158" t="s">
        <v>789</v>
      </c>
      <c r="R34" s="1158" t="s">
        <v>790</v>
      </c>
      <c r="S34" s="1158">
        <v>115</v>
      </c>
      <c r="T34" s="1158">
        <v>27</v>
      </c>
      <c r="V34" s="1158">
        <v>17.73</v>
      </c>
      <c r="W34" s="1158" t="s">
        <v>713</v>
      </c>
      <c r="X34" s="1158">
        <v>1</v>
      </c>
    </row>
    <row r="35" spans="1:24" s="1158" customFormat="1" x14ac:dyDescent="0.2">
      <c r="A35" s="1158" t="s">
        <v>841</v>
      </c>
      <c r="B35" s="1158">
        <v>7</v>
      </c>
      <c r="C35" s="1158" t="s">
        <v>711</v>
      </c>
      <c r="D35" s="1158" t="s">
        <v>866</v>
      </c>
      <c r="E35" s="1158" t="s">
        <v>713</v>
      </c>
      <c r="F35" s="1158">
        <v>8</v>
      </c>
      <c r="G35" s="1158" t="s">
        <v>592</v>
      </c>
      <c r="H35" s="1158" t="s">
        <v>716</v>
      </c>
      <c r="I35" s="1159">
        <v>41913</v>
      </c>
      <c r="J35" s="1158">
        <v>33.200000000000003</v>
      </c>
      <c r="K35" s="1159">
        <v>42483</v>
      </c>
      <c r="L35" s="1158">
        <v>18.73</v>
      </c>
      <c r="M35" s="1158">
        <v>19</v>
      </c>
      <c r="N35" s="1158">
        <v>1.56</v>
      </c>
      <c r="O35" s="1158" t="b">
        <v>1</v>
      </c>
      <c r="P35" s="1158" t="s">
        <v>867</v>
      </c>
      <c r="Q35" s="1158" t="s">
        <v>868</v>
      </c>
      <c r="R35" s="1158" t="s">
        <v>869</v>
      </c>
      <c r="S35" s="1158">
        <v>104</v>
      </c>
      <c r="T35" s="1158">
        <v>25</v>
      </c>
      <c r="V35" s="1158">
        <v>18.73</v>
      </c>
      <c r="W35" s="1158" t="s">
        <v>713</v>
      </c>
      <c r="X35" s="1158">
        <v>1</v>
      </c>
    </row>
    <row r="36" spans="1:24" s="1158" customFormat="1" x14ac:dyDescent="0.2">
      <c r="A36" s="1158" t="s">
        <v>841</v>
      </c>
      <c r="B36" s="1158">
        <v>8</v>
      </c>
      <c r="C36" s="1158" t="s">
        <v>711</v>
      </c>
      <c r="D36" s="1158" t="s">
        <v>870</v>
      </c>
      <c r="E36" s="1158" t="s">
        <v>713</v>
      </c>
      <c r="F36" s="1158">
        <v>9</v>
      </c>
      <c r="G36" s="1158" t="s">
        <v>592</v>
      </c>
      <c r="H36" s="1158" t="s">
        <v>716</v>
      </c>
      <c r="I36" s="1159">
        <v>41913</v>
      </c>
      <c r="J36" s="1158">
        <v>34.799999999999997</v>
      </c>
      <c r="K36" s="1159">
        <v>42483</v>
      </c>
      <c r="L36" s="1158">
        <v>18.73</v>
      </c>
      <c r="M36" s="1158">
        <v>19</v>
      </c>
      <c r="N36" s="1158">
        <v>1.56</v>
      </c>
      <c r="O36" s="1158" t="b">
        <v>1</v>
      </c>
      <c r="P36" s="1158" t="s">
        <v>871</v>
      </c>
      <c r="Q36" s="1158" t="s">
        <v>872</v>
      </c>
      <c r="R36" s="1158" t="s">
        <v>873</v>
      </c>
      <c r="S36" s="1158">
        <v>116</v>
      </c>
      <c r="T36" s="1158">
        <v>25</v>
      </c>
      <c r="V36" s="1158">
        <v>18.73</v>
      </c>
      <c r="W36" s="1158" t="s">
        <v>713</v>
      </c>
      <c r="X36" s="1158">
        <v>1</v>
      </c>
    </row>
    <row r="37" spans="1:24" s="1158" customFormat="1" x14ac:dyDescent="0.2">
      <c r="A37" s="1158" t="s">
        <v>841</v>
      </c>
      <c r="B37" s="1158">
        <v>9</v>
      </c>
      <c r="C37" s="1158" t="s">
        <v>711</v>
      </c>
      <c r="D37" s="1158" t="s">
        <v>874</v>
      </c>
      <c r="E37" s="1158" t="s">
        <v>713</v>
      </c>
      <c r="F37" s="1158">
        <v>10</v>
      </c>
      <c r="G37" s="1158" t="s">
        <v>592</v>
      </c>
      <c r="H37" s="1158" t="s">
        <v>716</v>
      </c>
      <c r="I37" s="1159">
        <v>41913</v>
      </c>
      <c r="J37" s="1158">
        <v>36.5</v>
      </c>
      <c r="K37" s="1159">
        <v>42483</v>
      </c>
      <c r="L37" s="1158">
        <v>18.73</v>
      </c>
      <c r="M37" s="1158">
        <v>19</v>
      </c>
      <c r="N37" s="1158">
        <v>1.56</v>
      </c>
      <c r="O37" s="1158" t="b">
        <v>1</v>
      </c>
      <c r="P37" s="1158" t="s">
        <v>875</v>
      </c>
      <c r="Q37" s="1158" t="s">
        <v>876</v>
      </c>
      <c r="R37" s="1158" t="s">
        <v>877</v>
      </c>
      <c r="S37" s="1158">
        <v>111</v>
      </c>
      <c r="T37" s="1158">
        <v>25</v>
      </c>
      <c r="V37" s="1158">
        <v>18.73</v>
      </c>
      <c r="W37" s="1158" t="s">
        <v>713</v>
      </c>
      <c r="X37" s="1158">
        <v>1</v>
      </c>
    </row>
    <row r="38" spans="1:24" s="1158" customFormat="1" x14ac:dyDescent="0.2">
      <c r="A38" s="1158" t="s">
        <v>878</v>
      </c>
      <c r="B38" s="1158">
        <v>1</v>
      </c>
      <c r="C38" s="1158" t="s">
        <v>711</v>
      </c>
      <c r="D38" s="1158" t="s">
        <v>879</v>
      </c>
      <c r="E38" s="1158" t="s">
        <v>713</v>
      </c>
      <c r="F38" s="1158">
        <v>1</v>
      </c>
      <c r="G38" s="1158" t="s">
        <v>592</v>
      </c>
      <c r="H38" s="1158" t="s">
        <v>716</v>
      </c>
      <c r="I38" s="1159">
        <v>41934</v>
      </c>
      <c r="J38" s="1158">
        <v>31</v>
      </c>
      <c r="K38" s="1159">
        <v>42497</v>
      </c>
      <c r="L38" s="1158">
        <v>18.5</v>
      </c>
      <c r="M38" s="1158">
        <v>19</v>
      </c>
      <c r="N38" s="1158">
        <v>1.54</v>
      </c>
      <c r="O38" s="1158" t="b">
        <v>1</v>
      </c>
      <c r="P38" s="1158" t="s">
        <v>880</v>
      </c>
      <c r="Q38" s="1158" t="s">
        <v>881</v>
      </c>
      <c r="R38" s="1158" t="s">
        <v>882</v>
      </c>
      <c r="S38" s="1158">
        <v>112</v>
      </c>
      <c r="T38" s="1158">
        <v>28</v>
      </c>
      <c r="V38" s="1158">
        <v>18.5</v>
      </c>
      <c r="W38" s="1158" t="s">
        <v>713</v>
      </c>
      <c r="X38" s="1158">
        <v>1</v>
      </c>
    </row>
    <row r="39" spans="1:24" s="1158" customFormat="1" x14ac:dyDescent="0.2">
      <c r="A39" s="1158" t="s">
        <v>878</v>
      </c>
      <c r="B39" s="1158">
        <v>2</v>
      </c>
      <c r="C39" s="1158" t="s">
        <v>711</v>
      </c>
      <c r="D39" s="1158" t="s">
        <v>883</v>
      </c>
      <c r="E39" s="1158" t="s">
        <v>713</v>
      </c>
      <c r="F39" s="1158">
        <v>2</v>
      </c>
      <c r="G39" s="1158" t="s">
        <v>592</v>
      </c>
      <c r="H39" s="1158" t="s">
        <v>716</v>
      </c>
      <c r="I39" s="1159">
        <v>41934</v>
      </c>
      <c r="J39" s="1158">
        <v>30.8</v>
      </c>
      <c r="K39" s="1159">
        <v>42497</v>
      </c>
      <c r="L39" s="1158">
        <v>18.5</v>
      </c>
      <c r="M39" s="1158">
        <v>19</v>
      </c>
      <c r="N39" s="1158">
        <v>1.54</v>
      </c>
      <c r="O39" s="1158" t="b">
        <v>1</v>
      </c>
      <c r="P39" s="1158" t="s">
        <v>884</v>
      </c>
      <c r="Q39" s="1158" t="s">
        <v>885</v>
      </c>
      <c r="R39" s="1158" t="s">
        <v>886</v>
      </c>
      <c r="S39" s="1158">
        <v>111</v>
      </c>
      <c r="T39" s="1158">
        <v>28</v>
      </c>
      <c r="V39" s="1158">
        <v>18.5</v>
      </c>
      <c r="W39" s="1158" t="s">
        <v>713</v>
      </c>
      <c r="X39" s="1158">
        <v>1</v>
      </c>
    </row>
    <row r="40" spans="1:24" s="1158" customFormat="1" x14ac:dyDescent="0.2">
      <c r="A40" s="1158" t="s">
        <v>878</v>
      </c>
      <c r="B40" s="1158">
        <v>3</v>
      </c>
      <c r="C40" s="1158" t="s">
        <v>711</v>
      </c>
      <c r="D40" s="1158" t="s">
        <v>887</v>
      </c>
      <c r="E40" s="1158" t="s">
        <v>713</v>
      </c>
      <c r="F40" s="1158">
        <v>3</v>
      </c>
      <c r="G40" s="1158" t="s">
        <v>592</v>
      </c>
      <c r="H40" s="1158" t="s">
        <v>716</v>
      </c>
      <c r="I40" s="1159">
        <v>41934</v>
      </c>
      <c r="J40" s="1158">
        <v>31.5</v>
      </c>
      <c r="K40" s="1159">
        <v>42497</v>
      </c>
      <c r="L40" s="1158">
        <v>18.5</v>
      </c>
      <c r="M40" s="1158">
        <v>19</v>
      </c>
      <c r="N40" s="1158">
        <v>1.54</v>
      </c>
      <c r="O40" s="1158" t="b">
        <v>1</v>
      </c>
      <c r="P40" s="1158" t="s">
        <v>888</v>
      </c>
      <c r="Q40" s="1158" t="s">
        <v>889</v>
      </c>
      <c r="R40" s="1158" t="s">
        <v>890</v>
      </c>
      <c r="S40" s="1158">
        <v>112</v>
      </c>
      <c r="T40" s="1158">
        <v>27</v>
      </c>
      <c r="V40" s="1158">
        <v>18.5</v>
      </c>
      <c r="W40" s="1158" t="s">
        <v>713</v>
      </c>
      <c r="X40" s="1158">
        <v>1</v>
      </c>
    </row>
    <row r="41" spans="1:24" s="1158" customFormat="1" x14ac:dyDescent="0.2">
      <c r="A41" s="1158" t="s">
        <v>907</v>
      </c>
      <c r="B41" s="1158">
        <v>10</v>
      </c>
      <c r="C41" s="1158" t="s">
        <v>711</v>
      </c>
      <c r="D41" s="1158" t="s">
        <v>942</v>
      </c>
      <c r="E41" s="1158" t="s">
        <v>713</v>
      </c>
      <c r="F41" s="1158">
        <v>21</v>
      </c>
      <c r="G41" s="1158" t="s">
        <v>592</v>
      </c>
      <c r="H41" s="1158" t="s">
        <v>716</v>
      </c>
      <c r="I41" s="1159">
        <v>41966</v>
      </c>
      <c r="J41" s="1158">
        <v>28.6</v>
      </c>
      <c r="K41" s="1159">
        <v>42518</v>
      </c>
      <c r="L41" s="1158">
        <v>18.170000000000002</v>
      </c>
      <c r="M41" s="1158">
        <v>18</v>
      </c>
      <c r="N41" s="1158">
        <v>1.51</v>
      </c>
      <c r="O41" s="1158" t="b">
        <v>1</v>
      </c>
      <c r="P41" s="1158" t="s">
        <v>943</v>
      </c>
      <c r="Q41" s="1158" t="s">
        <v>944</v>
      </c>
      <c r="R41" s="1158" t="s">
        <v>945</v>
      </c>
      <c r="S41" s="1158">
        <v>104</v>
      </c>
      <c r="T41" s="1158">
        <v>27</v>
      </c>
      <c r="U41" s="1158">
        <v>18.170000000000002</v>
      </c>
      <c r="V41" s="1158">
        <v>18.170000000000002</v>
      </c>
      <c r="W41" s="1158" t="s">
        <v>713</v>
      </c>
      <c r="X41" s="1158">
        <v>1</v>
      </c>
    </row>
    <row r="42" spans="1:24" s="1158" customFormat="1" x14ac:dyDescent="0.2">
      <c r="A42" s="1158" t="s">
        <v>907</v>
      </c>
      <c r="B42" s="1158">
        <v>11</v>
      </c>
      <c r="C42" s="1158" t="s">
        <v>711</v>
      </c>
      <c r="D42" s="1158" t="s">
        <v>946</v>
      </c>
      <c r="E42" s="1158" t="s">
        <v>713</v>
      </c>
      <c r="F42" s="1158">
        <v>22</v>
      </c>
      <c r="G42" s="1158" t="s">
        <v>592</v>
      </c>
      <c r="H42" s="1158" t="s">
        <v>716</v>
      </c>
      <c r="I42" s="1159">
        <v>41966</v>
      </c>
      <c r="J42" s="1158">
        <v>30.9</v>
      </c>
      <c r="K42" s="1159">
        <v>42518</v>
      </c>
      <c r="L42" s="1158">
        <v>18.170000000000002</v>
      </c>
      <c r="M42" s="1158">
        <v>18</v>
      </c>
      <c r="N42" s="1158">
        <v>1.51</v>
      </c>
      <c r="O42" s="1158" t="b">
        <v>1</v>
      </c>
      <c r="P42" s="1158" t="s">
        <v>947</v>
      </c>
      <c r="Q42" s="1158" t="s">
        <v>948</v>
      </c>
      <c r="R42" s="1158" t="s">
        <v>949</v>
      </c>
      <c r="S42" s="1158">
        <v>117</v>
      </c>
      <c r="T42" s="1158">
        <v>27</v>
      </c>
      <c r="U42" s="1158">
        <v>18.170000000000002</v>
      </c>
      <c r="V42" s="1158">
        <v>18.170000000000002</v>
      </c>
      <c r="W42" s="1158" t="s">
        <v>713</v>
      </c>
      <c r="X42" s="1158">
        <v>1</v>
      </c>
    </row>
    <row r="43" spans="1:24" s="1158" customFormat="1" x14ac:dyDescent="0.2">
      <c r="A43" s="1158" t="s">
        <v>907</v>
      </c>
      <c r="B43" s="1158">
        <v>12</v>
      </c>
      <c r="C43" s="1158" t="s">
        <v>711</v>
      </c>
      <c r="D43" s="1158" t="s">
        <v>950</v>
      </c>
      <c r="E43" s="1158" t="s">
        <v>713</v>
      </c>
      <c r="F43" s="1158">
        <v>23</v>
      </c>
      <c r="G43" s="1158" t="s">
        <v>592</v>
      </c>
      <c r="H43" s="1158" t="s">
        <v>716</v>
      </c>
      <c r="I43" s="1159">
        <v>41966</v>
      </c>
      <c r="J43" s="1158">
        <v>26.6</v>
      </c>
      <c r="K43" s="1159">
        <v>42518</v>
      </c>
      <c r="L43" s="1158">
        <v>18.170000000000002</v>
      </c>
      <c r="M43" s="1158">
        <v>18</v>
      </c>
      <c r="N43" s="1158">
        <v>1.51</v>
      </c>
      <c r="O43" s="1158" t="b">
        <v>1</v>
      </c>
      <c r="P43" s="1158" t="s">
        <v>951</v>
      </c>
      <c r="Q43" s="1158" t="s">
        <v>952</v>
      </c>
      <c r="R43" s="1158" t="s">
        <v>953</v>
      </c>
      <c r="S43" s="1158">
        <v>95</v>
      </c>
      <c r="T43" s="1158">
        <v>27</v>
      </c>
      <c r="U43" s="1158">
        <v>18.170000000000002</v>
      </c>
      <c r="V43" s="1158">
        <v>18.170000000000002</v>
      </c>
      <c r="W43" s="1158" t="s">
        <v>713</v>
      </c>
      <c r="X43" s="1158">
        <v>1</v>
      </c>
    </row>
    <row r="44" spans="1:24" s="1164" customFormat="1" x14ac:dyDescent="0.2">
      <c r="A44" s="1164" t="s">
        <v>1282</v>
      </c>
      <c r="B44" s="1164">
        <v>1</v>
      </c>
      <c r="C44" s="1164" t="s">
        <v>711</v>
      </c>
      <c r="D44" s="1164" t="s">
        <v>1283</v>
      </c>
      <c r="E44" s="1164" t="s">
        <v>713</v>
      </c>
      <c r="F44" s="1164" t="s">
        <v>351</v>
      </c>
      <c r="G44" s="1164" t="s">
        <v>592</v>
      </c>
      <c r="H44" s="1164" t="s">
        <v>716</v>
      </c>
      <c r="I44" s="1165">
        <v>42501</v>
      </c>
      <c r="J44" s="1164">
        <v>38.6</v>
      </c>
      <c r="K44" s="1165">
        <v>43008</v>
      </c>
      <c r="L44" s="1164">
        <v>16.63</v>
      </c>
      <c r="M44" s="1164">
        <v>17</v>
      </c>
      <c r="N44" s="1164">
        <v>1.39</v>
      </c>
      <c r="O44" s="1164" t="b">
        <v>1</v>
      </c>
      <c r="P44" s="1164" t="s">
        <v>1284</v>
      </c>
      <c r="V44" s="1164">
        <v>16.63</v>
      </c>
      <c r="W44" s="1164" t="s">
        <v>713</v>
      </c>
    </row>
    <row r="45" spans="1:24" s="1164" customFormat="1" x14ac:dyDescent="0.2">
      <c r="A45" s="1164" t="s">
        <v>1282</v>
      </c>
      <c r="B45" s="1164">
        <v>2</v>
      </c>
      <c r="C45" s="1164" t="s">
        <v>711</v>
      </c>
      <c r="D45" s="1164" t="s">
        <v>1285</v>
      </c>
      <c r="E45" s="1164" t="s">
        <v>713</v>
      </c>
      <c r="F45" s="1164" t="s">
        <v>353</v>
      </c>
      <c r="G45" s="1164" t="s">
        <v>592</v>
      </c>
      <c r="H45" s="1164" t="s">
        <v>716</v>
      </c>
      <c r="I45" s="1165">
        <v>42501</v>
      </c>
      <c r="J45" s="1164">
        <v>33.1</v>
      </c>
      <c r="K45" s="1165">
        <v>43008</v>
      </c>
      <c r="L45" s="1164">
        <v>16.63</v>
      </c>
      <c r="M45" s="1164">
        <v>17</v>
      </c>
      <c r="N45" s="1164">
        <v>1.39</v>
      </c>
      <c r="O45" s="1164" t="b">
        <v>1</v>
      </c>
      <c r="P45" s="1164" t="s">
        <v>1286</v>
      </c>
      <c r="V45" s="1164">
        <v>16.63</v>
      </c>
      <c r="W45" s="1164" t="s">
        <v>713</v>
      </c>
    </row>
    <row r="46" spans="1:24" s="1164" customFormat="1" x14ac:dyDescent="0.2">
      <c r="A46" s="1164" t="s">
        <v>1282</v>
      </c>
      <c r="B46" s="1164">
        <v>3</v>
      </c>
      <c r="C46" s="1164" t="s">
        <v>711</v>
      </c>
      <c r="D46" s="1164" t="s">
        <v>1287</v>
      </c>
      <c r="E46" s="1164" t="s">
        <v>713</v>
      </c>
      <c r="F46" s="1164" t="s">
        <v>355</v>
      </c>
      <c r="G46" s="1164" t="s">
        <v>592</v>
      </c>
      <c r="H46" s="1164" t="s">
        <v>716</v>
      </c>
      <c r="I46" s="1165">
        <v>42501</v>
      </c>
      <c r="J46" s="1164">
        <v>36.200000000000003</v>
      </c>
      <c r="K46" s="1165">
        <v>43008</v>
      </c>
      <c r="L46" s="1164">
        <v>16.63</v>
      </c>
      <c r="M46" s="1164">
        <v>17</v>
      </c>
      <c r="N46" s="1164">
        <v>1.39</v>
      </c>
      <c r="O46" s="1164" t="b">
        <v>1</v>
      </c>
      <c r="P46" s="1164" t="s">
        <v>1288</v>
      </c>
      <c r="V46" s="1164">
        <v>16.63</v>
      </c>
      <c r="W46" s="1164" t="s">
        <v>713</v>
      </c>
    </row>
    <row r="47" spans="1:24" x14ac:dyDescent="0.2">
      <c r="X47">
        <f>SUM(X33:X43)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W77"/>
  <sheetViews>
    <sheetView topLeftCell="A51" workbookViewId="0">
      <selection activeCell="F21" sqref="F21"/>
    </sheetView>
  </sheetViews>
  <sheetFormatPr baseColWidth="10" defaultColWidth="12.5" defaultRowHeight="15" x14ac:dyDescent="0.2"/>
  <sheetData>
    <row r="1" spans="1:23" x14ac:dyDescent="0.2">
      <c r="A1" t="s">
        <v>1532</v>
      </c>
    </row>
    <row r="4" spans="1:23" x14ac:dyDescent="0.2">
      <c r="A4" t="s">
        <v>691</v>
      </c>
      <c r="B4" t="s">
        <v>692</v>
      </c>
      <c r="C4" t="s">
        <v>693</v>
      </c>
      <c r="D4" t="s">
        <v>59</v>
      </c>
      <c r="E4" t="s">
        <v>694</v>
      </c>
      <c r="F4" t="s">
        <v>695</v>
      </c>
      <c r="G4" t="s">
        <v>64</v>
      </c>
      <c r="H4" t="s">
        <v>63</v>
      </c>
      <c r="I4" t="s">
        <v>66</v>
      </c>
      <c r="J4" t="s">
        <v>696</v>
      </c>
      <c r="K4" t="s">
        <v>697</v>
      </c>
      <c r="L4" t="s">
        <v>698</v>
      </c>
      <c r="M4" t="s">
        <v>699</v>
      </c>
      <c r="N4" t="s">
        <v>700</v>
      </c>
      <c r="O4" t="s">
        <v>701</v>
      </c>
      <c r="P4" t="s">
        <v>702</v>
      </c>
      <c r="Q4" t="s">
        <v>703</v>
      </c>
      <c r="R4" t="s">
        <v>704</v>
      </c>
      <c r="S4" t="s">
        <v>705</v>
      </c>
      <c r="T4" t="s">
        <v>706</v>
      </c>
      <c r="U4" t="s">
        <v>707</v>
      </c>
      <c r="V4" t="s">
        <v>708</v>
      </c>
      <c r="W4" t="s">
        <v>709</v>
      </c>
    </row>
    <row r="5" spans="1:23" s="1185" customFormat="1" x14ac:dyDescent="0.2">
      <c r="A5" s="1185" t="s">
        <v>1389</v>
      </c>
      <c r="B5" s="1185">
        <v>28</v>
      </c>
      <c r="C5" s="1185" t="s">
        <v>711</v>
      </c>
      <c r="D5" s="1185" t="s">
        <v>1476</v>
      </c>
      <c r="E5" s="1185" t="s">
        <v>713</v>
      </c>
      <c r="F5" s="1185" t="s">
        <v>1477</v>
      </c>
      <c r="G5" s="1185" t="s">
        <v>599</v>
      </c>
      <c r="H5" s="1185" t="s">
        <v>716</v>
      </c>
      <c r="I5" s="1186">
        <v>42645</v>
      </c>
      <c r="J5" s="1185">
        <v>37.200000000000003</v>
      </c>
      <c r="K5" s="1186">
        <v>43040</v>
      </c>
      <c r="L5" s="1185">
        <v>12.77</v>
      </c>
      <c r="M5" s="1185">
        <v>13</v>
      </c>
      <c r="P5" s="1185" t="s">
        <v>1478</v>
      </c>
      <c r="Q5" s="1185" t="s">
        <v>1479</v>
      </c>
      <c r="R5" s="1185" t="s">
        <v>1480</v>
      </c>
      <c r="S5" s="1185">
        <v>83</v>
      </c>
      <c r="T5" s="1185">
        <v>21</v>
      </c>
      <c r="V5" s="1185">
        <v>12.77</v>
      </c>
      <c r="W5" s="1185" t="s">
        <v>713</v>
      </c>
    </row>
    <row r="6" spans="1:23" s="1185" customFormat="1" x14ac:dyDescent="0.2">
      <c r="A6" s="1185" t="s">
        <v>1389</v>
      </c>
      <c r="B6" s="1185">
        <v>26</v>
      </c>
      <c r="C6" s="1185" t="s">
        <v>711</v>
      </c>
      <c r="D6" s="1185" t="s">
        <v>1466</v>
      </c>
      <c r="E6" s="1185" t="s">
        <v>713</v>
      </c>
      <c r="F6" s="1185" t="s">
        <v>1467</v>
      </c>
      <c r="G6" s="1185" t="s">
        <v>599</v>
      </c>
      <c r="H6" s="1185" t="s">
        <v>716</v>
      </c>
      <c r="I6" s="1186">
        <v>42657</v>
      </c>
      <c r="J6" s="1185">
        <v>37.1</v>
      </c>
      <c r="K6" s="1186">
        <v>43040</v>
      </c>
      <c r="L6" s="1185">
        <v>13.17</v>
      </c>
      <c r="M6" s="1185">
        <v>13</v>
      </c>
      <c r="P6" s="1185" t="s">
        <v>1468</v>
      </c>
      <c r="Q6" s="1185" t="s">
        <v>1469</v>
      </c>
      <c r="R6" s="1185" t="s">
        <v>1470</v>
      </c>
      <c r="S6" s="1185">
        <v>103</v>
      </c>
      <c r="T6" s="1185">
        <v>26</v>
      </c>
      <c r="V6" s="1185">
        <v>13.17</v>
      </c>
      <c r="W6" s="1185" t="s">
        <v>713</v>
      </c>
    </row>
    <row r="7" spans="1:23" s="1185" customFormat="1" x14ac:dyDescent="0.2">
      <c r="A7" s="1185" t="s">
        <v>1389</v>
      </c>
      <c r="B7" s="1185">
        <v>27</v>
      </c>
      <c r="C7" s="1185" t="s">
        <v>711</v>
      </c>
      <c r="D7" s="1185" t="s">
        <v>1471</v>
      </c>
      <c r="E7" s="1185" t="s">
        <v>713</v>
      </c>
      <c r="F7" s="1185" t="s">
        <v>1472</v>
      </c>
      <c r="G7" s="1185" t="s">
        <v>599</v>
      </c>
      <c r="H7" s="1185" t="s">
        <v>716</v>
      </c>
      <c r="I7" s="1186">
        <v>42657</v>
      </c>
      <c r="J7" s="1185">
        <v>36.299999999999997</v>
      </c>
      <c r="K7" s="1186">
        <v>43040</v>
      </c>
      <c r="L7" s="1185">
        <v>13.17</v>
      </c>
      <c r="M7" s="1185">
        <v>13</v>
      </c>
      <c r="P7" s="1185" t="s">
        <v>1473</v>
      </c>
      <c r="Q7" s="1185" t="s">
        <v>1474</v>
      </c>
      <c r="R7" s="1185" t="s">
        <v>1475</v>
      </c>
      <c r="S7" s="1185">
        <v>97</v>
      </c>
      <c r="T7" s="1185">
        <v>23</v>
      </c>
      <c r="V7" s="1185">
        <v>13.17</v>
      </c>
      <c r="W7" s="1185" t="s">
        <v>713</v>
      </c>
    </row>
    <row r="8" spans="1:23" s="1185" customFormat="1" x14ac:dyDescent="0.2">
      <c r="A8" s="1185" t="s">
        <v>1139</v>
      </c>
      <c r="B8" s="1185">
        <v>32</v>
      </c>
      <c r="C8" s="1185" t="s">
        <v>711</v>
      </c>
      <c r="D8" s="1185" t="s">
        <v>307</v>
      </c>
      <c r="E8" s="1185" t="s">
        <v>713</v>
      </c>
      <c r="F8" s="1185" t="s">
        <v>1218</v>
      </c>
      <c r="G8" s="1185" t="s">
        <v>599</v>
      </c>
      <c r="H8" s="1185" t="s">
        <v>716</v>
      </c>
      <c r="I8" s="1186">
        <v>42436</v>
      </c>
      <c r="J8" s="1185">
        <v>34.6</v>
      </c>
      <c r="K8" s="1186">
        <v>42894</v>
      </c>
      <c r="L8" s="1185">
        <v>15.03</v>
      </c>
      <c r="M8" s="1185">
        <v>15</v>
      </c>
      <c r="N8" s="1185">
        <v>1.25</v>
      </c>
      <c r="O8" s="1185" t="b">
        <v>0</v>
      </c>
      <c r="P8" s="1185" t="s">
        <v>1219</v>
      </c>
      <c r="Q8" s="1185" t="s">
        <v>1533</v>
      </c>
      <c r="R8" s="1185" t="s">
        <v>1221</v>
      </c>
      <c r="V8" s="1185">
        <v>15.03</v>
      </c>
      <c r="W8" s="1185" t="s">
        <v>713</v>
      </c>
    </row>
    <row r="9" spans="1:23" s="1185" customFormat="1" x14ac:dyDescent="0.2">
      <c r="A9" s="1185" t="s">
        <v>1139</v>
      </c>
      <c r="B9" s="1185">
        <v>33</v>
      </c>
      <c r="C9" s="1185" t="s">
        <v>711</v>
      </c>
      <c r="D9" s="1185" t="s">
        <v>309</v>
      </c>
      <c r="E9" s="1185" t="s">
        <v>713</v>
      </c>
      <c r="F9" s="1185" t="s">
        <v>1222</v>
      </c>
      <c r="G9" s="1185" t="s">
        <v>599</v>
      </c>
      <c r="H9" s="1185" t="s">
        <v>716</v>
      </c>
      <c r="I9" s="1186">
        <v>42436</v>
      </c>
      <c r="J9" s="1185">
        <v>35.700000000000003</v>
      </c>
      <c r="K9" s="1186">
        <v>42894</v>
      </c>
      <c r="L9" s="1185">
        <v>15.03</v>
      </c>
      <c r="M9" s="1185">
        <v>15</v>
      </c>
      <c r="N9" s="1185">
        <v>1.25</v>
      </c>
      <c r="O9" s="1185" t="b">
        <v>0</v>
      </c>
      <c r="P9" s="1185" t="s">
        <v>1223</v>
      </c>
      <c r="Q9" s="1185" t="s">
        <v>1534</v>
      </c>
      <c r="V9" s="1185">
        <v>15.03</v>
      </c>
      <c r="W9" s="1185" t="s">
        <v>713</v>
      </c>
    </row>
    <row r="10" spans="1:23" s="327" customFormat="1" ht="16" x14ac:dyDescent="0.2">
      <c r="A10" s="1187" t="s">
        <v>1139</v>
      </c>
      <c r="B10" s="1187">
        <v>28</v>
      </c>
      <c r="C10" s="1187" t="s">
        <v>711</v>
      </c>
      <c r="D10" s="1187" t="s">
        <v>299</v>
      </c>
      <c r="E10" s="1187" t="s">
        <v>713</v>
      </c>
      <c r="F10" s="1187" t="s">
        <v>1210</v>
      </c>
      <c r="G10" s="1187" t="s">
        <v>599</v>
      </c>
      <c r="H10" s="1187" t="s">
        <v>605</v>
      </c>
      <c r="I10" s="1188">
        <v>42436</v>
      </c>
      <c r="J10" s="1187">
        <v>28.9</v>
      </c>
      <c r="K10" s="1188">
        <v>42893</v>
      </c>
      <c r="L10" s="1187">
        <v>15</v>
      </c>
      <c r="M10" s="1187">
        <v>15</v>
      </c>
      <c r="N10" s="1187">
        <v>1.25</v>
      </c>
      <c r="O10" s="1187" t="b">
        <v>0</v>
      </c>
      <c r="P10" s="1187" t="s">
        <v>1211</v>
      </c>
      <c r="Q10" s="1187" t="s">
        <v>1535</v>
      </c>
      <c r="R10" s="1187" t="s">
        <v>1536</v>
      </c>
      <c r="S10" s="1187"/>
      <c r="T10" s="1187"/>
      <c r="U10" s="1187"/>
      <c r="V10" s="1187">
        <v>15</v>
      </c>
      <c r="W10" s="1187" t="s">
        <v>713</v>
      </c>
    </row>
    <row r="11" spans="1:23" s="327" customFormat="1" ht="16" x14ac:dyDescent="0.2">
      <c r="A11" s="1187" t="s">
        <v>1139</v>
      </c>
      <c r="B11" s="1187">
        <v>29</v>
      </c>
      <c r="C11" s="1187" t="s">
        <v>711</v>
      </c>
      <c r="D11" s="1187" t="s">
        <v>301</v>
      </c>
      <c r="E11" s="1187" t="s">
        <v>713</v>
      </c>
      <c r="F11" s="1187" t="s">
        <v>1212</v>
      </c>
      <c r="G11" s="1187" t="s">
        <v>599</v>
      </c>
      <c r="H11" s="1187" t="s">
        <v>605</v>
      </c>
      <c r="I11" s="1188">
        <v>42436</v>
      </c>
      <c r="J11" s="1187">
        <v>28.1</v>
      </c>
      <c r="K11" s="1188">
        <v>42893</v>
      </c>
      <c r="L11" s="1187">
        <v>15</v>
      </c>
      <c r="M11" s="1187">
        <v>15</v>
      </c>
      <c r="N11" s="1187">
        <v>1.25</v>
      </c>
      <c r="O11" s="1187" t="b">
        <v>0</v>
      </c>
      <c r="P11" s="1187" t="s">
        <v>1213</v>
      </c>
      <c r="Q11" s="1187" t="s">
        <v>1537</v>
      </c>
      <c r="R11" s="1187" t="s">
        <v>1538</v>
      </c>
      <c r="S11" s="1187"/>
      <c r="T11" s="1187"/>
      <c r="U11" s="1187"/>
      <c r="V11" s="1187">
        <v>15</v>
      </c>
      <c r="W11" s="1187" t="s">
        <v>713</v>
      </c>
    </row>
    <row r="12" spans="1:23" s="327" customFormat="1" ht="16" x14ac:dyDescent="0.2">
      <c r="A12" s="1187" t="s">
        <v>1139</v>
      </c>
      <c r="B12" s="1187">
        <v>30</v>
      </c>
      <c r="C12" s="1187" t="s">
        <v>711</v>
      </c>
      <c r="D12" s="1187" t="s">
        <v>303</v>
      </c>
      <c r="E12" s="1187" t="s">
        <v>713</v>
      </c>
      <c r="F12" s="1187" t="s">
        <v>1214</v>
      </c>
      <c r="G12" s="1187" t="s">
        <v>599</v>
      </c>
      <c r="H12" s="1187" t="s">
        <v>605</v>
      </c>
      <c r="I12" s="1188">
        <v>42436</v>
      </c>
      <c r="J12" s="1187">
        <v>26.8</v>
      </c>
      <c r="K12" s="1188">
        <v>42894</v>
      </c>
      <c r="L12" s="1187">
        <v>15.03</v>
      </c>
      <c r="M12" s="1187">
        <v>15</v>
      </c>
      <c r="N12" s="1187">
        <v>1.25</v>
      </c>
      <c r="O12" s="1187" t="b">
        <v>0</v>
      </c>
      <c r="P12" s="1187" t="s">
        <v>1215</v>
      </c>
      <c r="Q12" s="1187" t="s">
        <v>1539</v>
      </c>
      <c r="R12" s="1187" t="s">
        <v>1540</v>
      </c>
      <c r="S12" s="1187"/>
      <c r="T12" s="1187"/>
      <c r="U12" s="1187"/>
      <c r="V12" s="1187">
        <v>15.03</v>
      </c>
      <c r="W12" s="1187" t="s">
        <v>713</v>
      </c>
    </row>
    <row r="13" spans="1:23" ht="16" x14ac:dyDescent="0.2">
      <c r="A13" s="1166" t="s">
        <v>1139</v>
      </c>
      <c r="B13" s="1166">
        <v>31</v>
      </c>
      <c r="C13" s="1166" t="s">
        <v>711</v>
      </c>
      <c r="D13" s="1166" t="s">
        <v>305</v>
      </c>
      <c r="E13" s="1166" t="s">
        <v>713</v>
      </c>
      <c r="F13" s="1166" t="s">
        <v>1216</v>
      </c>
      <c r="G13" s="1166" t="s">
        <v>599</v>
      </c>
      <c r="H13" s="1166" t="s">
        <v>605</v>
      </c>
      <c r="I13" s="1167">
        <v>42436</v>
      </c>
      <c r="J13" s="1166">
        <v>33.799999999999997</v>
      </c>
      <c r="K13" s="1167">
        <v>42894</v>
      </c>
      <c r="L13" s="1166">
        <v>15.03</v>
      </c>
      <c r="M13" s="1166">
        <v>15</v>
      </c>
      <c r="N13" s="1166">
        <v>1.25</v>
      </c>
      <c r="O13" s="1166" t="b">
        <v>0</v>
      </c>
      <c r="P13" s="1166" t="s">
        <v>1217</v>
      </c>
      <c r="Q13" s="1166"/>
      <c r="R13" s="1166"/>
      <c r="S13" s="1166"/>
      <c r="T13" s="1166"/>
      <c r="U13" s="1166"/>
      <c r="V13" s="1166">
        <v>15.03</v>
      </c>
      <c r="W13" s="1166" t="s">
        <v>713</v>
      </c>
    </row>
    <row r="14" spans="1:23" ht="16" x14ac:dyDescent="0.2">
      <c r="A14" s="1168" t="s">
        <v>1139</v>
      </c>
      <c r="B14" s="1168">
        <v>25</v>
      </c>
      <c r="C14" s="1168" t="s">
        <v>711</v>
      </c>
      <c r="D14" s="1168" t="s">
        <v>293</v>
      </c>
      <c r="E14" s="1168" t="s">
        <v>713</v>
      </c>
      <c r="F14" s="1168" t="s">
        <v>1198</v>
      </c>
      <c r="G14" s="1168" t="s">
        <v>599</v>
      </c>
      <c r="H14" s="1168" t="s">
        <v>605</v>
      </c>
      <c r="I14" s="1169">
        <v>42422</v>
      </c>
      <c r="J14" s="1168">
        <v>40.9</v>
      </c>
      <c r="K14" s="1169">
        <v>42893</v>
      </c>
      <c r="L14" s="1168">
        <v>15.5</v>
      </c>
      <c r="M14" s="1168">
        <v>16</v>
      </c>
      <c r="N14" s="1168">
        <v>1.29</v>
      </c>
      <c r="O14" s="1168" t="b">
        <v>0</v>
      </c>
      <c r="P14" s="1168" t="s">
        <v>1199</v>
      </c>
      <c r="Q14" s="1168" t="s">
        <v>1200</v>
      </c>
      <c r="R14" s="1168" t="s">
        <v>1201</v>
      </c>
      <c r="S14" s="1168"/>
      <c r="T14" s="1168"/>
      <c r="U14" s="1168"/>
      <c r="V14" s="1168">
        <v>15.5</v>
      </c>
      <c r="W14" s="1168" t="s">
        <v>713</v>
      </c>
    </row>
    <row r="15" spans="1:23" ht="16" x14ac:dyDescent="0.2">
      <c r="A15" s="1168" t="s">
        <v>1139</v>
      </c>
      <c r="B15" s="1168">
        <v>26</v>
      </c>
      <c r="C15" s="1168" t="s">
        <v>711</v>
      </c>
      <c r="D15" s="1168" t="s">
        <v>295</v>
      </c>
      <c r="E15" s="1168" t="s">
        <v>713</v>
      </c>
      <c r="F15" s="1168" t="s">
        <v>1202</v>
      </c>
      <c r="G15" s="1168" t="s">
        <v>599</v>
      </c>
      <c r="H15" s="1168" t="s">
        <v>605</v>
      </c>
      <c r="I15" s="1169">
        <v>42422</v>
      </c>
      <c r="J15" s="1168">
        <v>29</v>
      </c>
      <c r="K15" s="1169">
        <v>42893</v>
      </c>
      <c r="L15" s="1168">
        <v>15.5</v>
      </c>
      <c r="M15" s="1168">
        <v>16</v>
      </c>
      <c r="N15" s="1168">
        <v>1.29</v>
      </c>
      <c r="O15" s="1168" t="b">
        <v>0</v>
      </c>
      <c r="P15" s="1168" t="s">
        <v>1203</v>
      </c>
      <c r="Q15" s="1168" t="s">
        <v>1204</v>
      </c>
      <c r="R15" s="1168" t="s">
        <v>1205</v>
      </c>
      <c r="S15" s="1168"/>
      <c r="T15" s="1168"/>
      <c r="U15" s="1168"/>
      <c r="V15" s="1168">
        <v>15.5</v>
      </c>
      <c r="W15" s="1168" t="s">
        <v>713</v>
      </c>
    </row>
    <row r="16" spans="1:23" ht="16" x14ac:dyDescent="0.2">
      <c r="A16" s="1168" t="s">
        <v>1139</v>
      </c>
      <c r="B16" s="1168">
        <v>27</v>
      </c>
      <c r="C16" s="1168" t="s">
        <v>711</v>
      </c>
      <c r="D16" s="1168" t="s">
        <v>297</v>
      </c>
      <c r="E16" s="1168" t="s">
        <v>713</v>
      </c>
      <c r="F16" s="1168" t="s">
        <v>1206</v>
      </c>
      <c r="G16" s="1168" t="s">
        <v>599</v>
      </c>
      <c r="H16" s="1168" t="s">
        <v>605</v>
      </c>
      <c r="I16" s="1169">
        <v>42422</v>
      </c>
      <c r="J16" s="1168">
        <v>33.200000000000003</v>
      </c>
      <c r="K16" s="1169">
        <v>42893</v>
      </c>
      <c r="L16" s="1168">
        <v>15.5</v>
      </c>
      <c r="M16" s="1168">
        <v>16</v>
      </c>
      <c r="N16" s="1168">
        <v>1.29</v>
      </c>
      <c r="O16" s="1168" t="b">
        <v>0</v>
      </c>
      <c r="P16" s="1168" t="s">
        <v>1207</v>
      </c>
      <c r="Q16" s="1168" t="s">
        <v>1208</v>
      </c>
      <c r="R16" s="1168" t="s">
        <v>1209</v>
      </c>
      <c r="S16" s="1168">
        <v>103</v>
      </c>
      <c r="T16" s="1168">
        <v>27</v>
      </c>
      <c r="U16" s="1168"/>
      <c r="V16" s="1168">
        <v>15.5</v>
      </c>
      <c r="W16" s="1168" t="s">
        <v>713</v>
      </c>
    </row>
    <row r="19" spans="1:23" ht="16" x14ac:dyDescent="0.2">
      <c r="A19" s="1166" t="s">
        <v>691</v>
      </c>
      <c r="B19" s="1166" t="s">
        <v>692</v>
      </c>
      <c r="C19" s="1166" t="s">
        <v>693</v>
      </c>
      <c r="D19" s="1166" t="s">
        <v>59</v>
      </c>
      <c r="E19" s="1166" t="s">
        <v>694</v>
      </c>
      <c r="F19" s="1166" t="s">
        <v>695</v>
      </c>
      <c r="G19" s="1166" t="s">
        <v>64</v>
      </c>
      <c r="H19" s="1166" t="s">
        <v>63</v>
      </c>
      <c r="I19" s="1166" t="s">
        <v>66</v>
      </c>
      <c r="J19" s="1166" t="s">
        <v>696</v>
      </c>
      <c r="K19" s="1166" t="s">
        <v>697</v>
      </c>
      <c r="L19" s="1166" t="s">
        <v>698</v>
      </c>
      <c r="M19" s="1166" t="s">
        <v>699</v>
      </c>
      <c r="N19" s="1166" t="s">
        <v>700</v>
      </c>
      <c r="O19" s="1166" t="s">
        <v>701</v>
      </c>
      <c r="P19" s="1166" t="s">
        <v>702</v>
      </c>
      <c r="Q19" s="1166" t="s">
        <v>703</v>
      </c>
      <c r="R19" s="1166" t="s">
        <v>704</v>
      </c>
      <c r="S19" s="1166" t="s">
        <v>705</v>
      </c>
      <c r="T19" s="1166" t="s">
        <v>706</v>
      </c>
      <c r="U19" s="1166" t="s">
        <v>707</v>
      </c>
      <c r="V19" s="1166" t="s">
        <v>708</v>
      </c>
      <c r="W19" s="1166" t="s">
        <v>709</v>
      </c>
    </row>
    <row r="20" spans="1:23" ht="16" x14ac:dyDescent="0.2">
      <c r="A20" s="1168" t="s">
        <v>1139</v>
      </c>
      <c r="B20" s="1168">
        <v>1</v>
      </c>
      <c r="C20" s="1168" t="s">
        <v>711</v>
      </c>
      <c r="D20" s="1168" t="s">
        <v>240</v>
      </c>
      <c r="E20" s="1168" t="s">
        <v>713</v>
      </c>
      <c r="F20" s="1168" t="s">
        <v>241</v>
      </c>
      <c r="G20" s="1168" t="s">
        <v>599</v>
      </c>
      <c r="H20" s="1168" t="s">
        <v>605</v>
      </c>
      <c r="I20" s="1169">
        <v>42370</v>
      </c>
      <c r="J20" s="1168">
        <v>31.2</v>
      </c>
      <c r="K20" s="1169">
        <v>42894</v>
      </c>
      <c r="L20" s="1168">
        <v>17.23</v>
      </c>
      <c r="M20" s="1168">
        <v>17</v>
      </c>
      <c r="N20" s="1168">
        <v>1.44</v>
      </c>
      <c r="O20" s="1168" t="b">
        <v>1</v>
      </c>
      <c r="P20" s="1168" t="s">
        <v>1140</v>
      </c>
      <c r="Q20" s="1168" t="s">
        <v>1141</v>
      </c>
      <c r="R20" s="1168" t="s">
        <v>1142</v>
      </c>
      <c r="S20" s="1168">
        <v>64</v>
      </c>
      <c r="T20" s="1168">
        <v>26</v>
      </c>
      <c r="U20" s="1168"/>
      <c r="V20" s="1168">
        <v>17.23</v>
      </c>
      <c r="W20" s="1168" t="s">
        <v>713</v>
      </c>
    </row>
    <row r="21" spans="1:23" ht="16" x14ac:dyDescent="0.2">
      <c r="A21" s="1168">
        <v>25</v>
      </c>
      <c r="B21" s="1168" t="s">
        <v>710</v>
      </c>
      <c r="C21" s="1168" t="s">
        <v>711</v>
      </c>
      <c r="D21" s="1168" t="s">
        <v>815</v>
      </c>
      <c r="E21" s="1168" t="s">
        <v>713</v>
      </c>
      <c r="F21" s="1168" t="s">
        <v>816</v>
      </c>
      <c r="G21" s="1168" t="s">
        <v>599</v>
      </c>
      <c r="H21" s="1168" t="s">
        <v>605</v>
      </c>
      <c r="I21" s="1169">
        <v>41754</v>
      </c>
      <c r="J21" s="1168">
        <v>28.1</v>
      </c>
      <c r="K21" s="1169">
        <v>42286</v>
      </c>
      <c r="L21" s="1168">
        <v>17.47</v>
      </c>
      <c r="M21" s="1168">
        <v>17</v>
      </c>
      <c r="N21" s="1168">
        <v>1.46</v>
      </c>
      <c r="O21" s="1168"/>
      <c r="P21" s="1168" t="s">
        <v>815</v>
      </c>
      <c r="Q21" s="1168" t="s">
        <v>817</v>
      </c>
      <c r="R21" s="1168" t="s">
        <v>818</v>
      </c>
      <c r="S21" s="1168">
        <v>111</v>
      </c>
      <c r="T21" s="1168">
        <v>17</v>
      </c>
      <c r="U21" s="1168"/>
      <c r="V21" s="1168">
        <v>17.47</v>
      </c>
      <c r="W21" s="1168" t="s">
        <v>713</v>
      </c>
    </row>
    <row r="22" spans="1:23" ht="16" x14ac:dyDescent="0.2">
      <c r="A22" s="1168">
        <v>22</v>
      </c>
      <c r="B22" s="1168" t="s">
        <v>710</v>
      </c>
      <c r="C22" s="1168" t="s">
        <v>711</v>
      </c>
      <c r="D22" s="1168" t="s">
        <v>799</v>
      </c>
      <c r="E22" s="1168" t="s">
        <v>713</v>
      </c>
      <c r="F22" s="1168" t="s">
        <v>800</v>
      </c>
      <c r="G22" s="1168" t="s">
        <v>599</v>
      </c>
      <c r="H22" s="1168" t="s">
        <v>605</v>
      </c>
      <c r="I22" s="1169">
        <v>41754</v>
      </c>
      <c r="J22" s="1168">
        <v>36.4</v>
      </c>
      <c r="K22" s="1169">
        <v>42288</v>
      </c>
      <c r="L22" s="1168">
        <v>17.53</v>
      </c>
      <c r="M22" s="1168">
        <v>18</v>
      </c>
      <c r="N22" s="1168">
        <v>1.46</v>
      </c>
      <c r="O22" s="1168"/>
      <c r="P22" s="1168" t="s">
        <v>799</v>
      </c>
      <c r="Q22" s="1168" t="s">
        <v>801</v>
      </c>
      <c r="R22" s="1168" t="s">
        <v>802</v>
      </c>
      <c r="S22" s="1168">
        <v>125</v>
      </c>
      <c r="T22" s="1168">
        <v>27</v>
      </c>
      <c r="U22" s="1168"/>
      <c r="V22" s="1168">
        <v>17.53</v>
      </c>
      <c r="W22" s="1168" t="s">
        <v>713</v>
      </c>
    </row>
    <row r="23" spans="1:23" ht="16" x14ac:dyDescent="0.2">
      <c r="A23" s="1168">
        <v>23</v>
      </c>
      <c r="B23" s="1168" t="s">
        <v>710</v>
      </c>
      <c r="C23" s="1168" t="s">
        <v>711</v>
      </c>
      <c r="D23" s="1168" t="s">
        <v>803</v>
      </c>
      <c r="E23" s="1168" t="s">
        <v>713</v>
      </c>
      <c r="F23" s="1168" t="s">
        <v>804</v>
      </c>
      <c r="G23" s="1168" t="s">
        <v>599</v>
      </c>
      <c r="H23" s="1168" t="s">
        <v>605</v>
      </c>
      <c r="I23" s="1169">
        <v>41754</v>
      </c>
      <c r="J23" s="1168">
        <v>36.200000000000003</v>
      </c>
      <c r="K23" s="1169">
        <v>42288</v>
      </c>
      <c r="L23" s="1168">
        <v>17.53</v>
      </c>
      <c r="M23" s="1168">
        <v>18</v>
      </c>
      <c r="N23" s="1168">
        <v>1.46</v>
      </c>
      <c r="O23" s="1168"/>
      <c r="P23" s="1168" t="s">
        <v>803</v>
      </c>
      <c r="Q23" s="1168" t="s">
        <v>805</v>
      </c>
      <c r="R23" s="1168" t="s">
        <v>806</v>
      </c>
      <c r="S23" s="1168">
        <v>108</v>
      </c>
      <c r="T23" s="1168">
        <v>24</v>
      </c>
      <c r="U23" s="1168"/>
      <c r="V23" s="1168">
        <v>17.53</v>
      </c>
      <c r="W23" s="1168" t="s">
        <v>713</v>
      </c>
    </row>
    <row r="24" spans="1:23" ht="16" x14ac:dyDescent="0.2">
      <c r="A24" s="1168">
        <v>24</v>
      </c>
      <c r="B24" s="1168" t="s">
        <v>710</v>
      </c>
      <c r="C24" s="1168" t="s">
        <v>711</v>
      </c>
      <c r="D24" s="1168" t="s">
        <v>807</v>
      </c>
      <c r="E24" s="1168" t="s">
        <v>713</v>
      </c>
      <c r="F24" s="1168" t="s">
        <v>808</v>
      </c>
      <c r="G24" s="1168" t="s">
        <v>599</v>
      </c>
      <c r="H24" s="1168" t="s">
        <v>605</v>
      </c>
      <c r="I24" s="1169">
        <v>41754</v>
      </c>
      <c r="J24" s="1168">
        <v>30.4</v>
      </c>
      <c r="K24" s="1169">
        <v>42288</v>
      </c>
      <c r="L24" s="1168">
        <v>17.53</v>
      </c>
      <c r="M24" s="1168">
        <v>18</v>
      </c>
      <c r="N24" s="1168">
        <v>1.46</v>
      </c>
      <c r="O24" s="1168"/>
      <c r="P24" s="1168" t="s">
        <v>807</v>
      </c>
      <c r="Q24" s="1168" t="s">
        <v>809</v>
      </c>
      <c r="R24" s="1168" t="s">
        <v>810</v>
      </c>
      <c r="S24" s="1168">
        <v>108</v>
      </c>
      <c r="T24" s="1168">
        <v>24</v>
      </c>
      <c r="U24" s="1168"/>
      <c r="V24" s="1168">
        <v>17.53</v>
      </c>
      <c r="W24" s="1168" t="s">
        <v>713</v>
      </c>
    </row>
    <row r="25" spans="1:23" x14ac:dyDescent="0.2">
      <c r="A25" s="1155">
        <v>16</v>
      </c>
      <c r="B25" s="1155" t="s">
        <v>710</v>
      </c>
      <c r="C25" s="1155" t="s">
        <v>711</v>
      </c>
      <c r="D25" s="1155" t="s">
        <v>775</v>
      </c>
      <c r="E25" s="1155" t="s">
        <v>713</v>
      </c>
      <c r="F25" s="1155" t="s">
        <v>776</v>
      </c>
      <c r="G25" s="1155" t="s">
        <v>599</v>
      </c>
      <c r="H25" s="1155" t="s">
        <v>716</v>
      </c>
      <c r="I25" s="1156">
        <v>41754</v>
      </c>
      <c r="J25" s="1155">
        <v>32.700000000000003</v>
      </c>
      <c r="K25" s="1156">
        <v>42259</v>
      </c>
      <c r="L25" s="1155">
        <v>16.57</v>
      </c>
      <c r="M25" s="1155">
        <v>17</v>
      </c>
      <c r="N25" s="1155">
        <v>1.38</v>
      </c>
      <c r="O25" s="1155"/>
      <c r="P25" s="1155" t="s">
        <v>775</v>
      </c>
      <c r="Q25" s="1155" t="s">
        <v>1541</v>
      </c>
      <c r="R25" s="1155" t="s">
        <v>1542</v>
      </c>
      <c r="S25" s="1155">
        <v>113</v>
      </c>
      <c r="T25" s="1155">
        <v>26</v>
      </c>
      <c r="U25" s="1155"/>
      <c r="V25" s="1155">
        <v>16.57</v>
      </c>
      <c r="W25" s="1155" t="s">
        <v>713</v>
      </c>
    </row>
    <row r="26" spans="1:23" x14ac:dyDescent="0.2">
      <c r="A26" s="1155">
        <v>17</v>
      </c>
      <c r="B26" s="1155" t="s">
        <v>710</v>
      </c>
      <c r="C26" s="1155" t="s">
        <v>711</v>
      </c>
      <c r="D26" s="1155" t="s">
        <v>779</v>
      </c>
      <c r="E26" s="1155" t="s">
        <v>713</v>
      </c>
      <c r="F26" s="1155" t="s">
        <v>780</v>
      </c>
      <c r="G26" s="1155" t="s">
        <v>599</v>
      </c>
      <c r="H26" s="1155" t="s">
        <v>716</v>
      </c>
      <c r="I26" s="1156">
        <v>41754</v>
      </c>
      <c r="J26" s="1155">
        <v>36.9</v>
      </c>
      <c r="K26" s="1156">
        <v>42259</v>
      </c>
      <c r="L26" s="1155">
        <v>16.57</v>
      </c>
      <c r="M26" s="1155">
        <v>17</v>
      </c>
      <c r="N26" s="1155">
        <v>1.38</v>
      </c>
      <c r="O26" s="1155"/>
      <c r="P26" s="1155" t="s">
        <v>779</v>
      </c>
      <c r="Q26" s="1155" t="s">
        <v>1543</v>
      </c>
      <c r="R26" s="1155" t="s">
        <v>782</v>
      </c>
      <c r="S26" s="1155">
        <v>113</v>
      </c>
      <c r="T26" s="1155">
        <v>26</v>
      </c>
      <c r="U26" s="1155"/>
      <c r="V26" s="1155">
        <v>16.57</v>
      </c>
      <c r="W26" s="1155" t="s">
        <v>713</v>
      </c>
    </row>
    <row r="27" spans="1:23" x14ac:dyDescent="0.2">
      <c r="A27" s="1155">
        <v>18</v>
      </c>
      <c r="B27" s="1155" t="s">
        <v>710</v>
      </c>
      <c r="C27" s="1155" t="s">
        <v>711</v>
      </c>
      <c r="D27" s="1155" t="s">
        <v>783</v>
      </c>
      <c r="E27" s="1155" t="s">
        <v>713</v>
      </c>
      <c r="F27" s="1155" t="s">
        <v>784</v>
      </c>
      <c r="G27" s="1155" t="s">
        <v>599</v>
      </c>
      <c r="H27" s="1155" t="s">
        <v>716</v>
      </c>
      <c r="I27" s="1156">
        <v>41754</v>
      </c>
      <c r="J27" s="1155">
        <v>32.4</v>
      </c>
      <c r="K27" s="1156">
        <v>42259</v>
      </c>
      <c r="L27" s="1155">
        <v>16.57</v>
      </c>
      <c r="M27" s="1155">
        <v>17</v>
      </c>
      <c r="N27" s="1155">
        <v>1.38</v>
      </c>
      <c r="O27" s="1155"/>
      <c r="P27" s="1155" t="s">
        <v>783</v>
      </c>
      <c r="Q27" s="1155" t="s">
        <v>785</v>
      </c>
      <c r="R27" s="1155" t="s">
        <v>786</v>
      </c>
      <c r="S27" s="1155">
        <v>116</v>
      </c>
      <c r="T27" s="1155">
        <v>26</v>
      </c>
      <c r="U27" s="1155"/>
      <c r="V27" s="1155">
        <v>16.57</v>
      </c>
      <c r="W27" s="1155" t="s">
        <v>713</v>
      </c>
    </row>
    <row r="28" spans="1:23" x14ac:dyDescent="0.2">
      <c r="A28" s="1155"/>
      <c r="B28" s="1155" t="s">
        <v>710</v>
      </c>
      <c r="C28" s="1155" t="s">
        <v>711</v>
      </c>
      <c r="D28" s="1155" t="s">
        <v>799</v>
      </c>
      <c r="E28" s="1155" t="s">
        <v>713</v>
      </c>
      <c r="F28" s="1155" t="s">
        <v>800</v>
      </c>
      <c r="G28" s="1155" t="s">
        <v>599</v>
      </c>
      <c r="H28" s="1155" t="s">
        <v>716</v>
      </c>
      <c r="I28" s="1156">
        <v>41754</v>
      </c>
      <c r="J28" s="1155">
        <v>36.4</v>
      </c>
      <c r="K28" s="1156">
        <v>42288</v>
      </c>
      <c r="L28" s="1155">
        <v>17.53</v>
      </c>
      <c r="M28" s="1155">
        <v>18</v>
      </c>
      <c r="N28" s="1155">
        <v>1.46</v>
      </c>
      <c r="O28" s="1155"/>
      <c r="P28" s="1155" t="s">
        <v>799</v>
      </c>
      <c r="Q28" s="1155" t="s">
        <v>839</v>
      </c>
      <c r="R28" s="1155" t="s">
        <v>840</v>
      </c>
      <c r="S28" s="1155">
        <v>112</v>
      </c>
      <c r="T28" s="1155">
        <v>24</v>
      </c>
      <c r="U28" s="1155"/>
      <c r="V28" s="1155">
        <v>17.53</v>
      </c>
      <c r="W28" s="1155" t="s">
        <v>713</v>
      </c>
    </row>
    <row r="29" spans="1:23" x14ac:dyDescent="0.2">
      <c r="A29" s="1155">
        <v>24</v>
      </c>
      <c r="B29" s="1155" t="s">
        <v>710</v>
      </c>
      <c r="C29" s="1155" t="s">
        <v>711</v>
      </c>
      <c r="D29" s="1155" t="s">
        <v>811</v>
      </c>
      <c r="E29" s="1155" t="s">
        <v>713</v>
      </c>
      <c r="F29" s="1155" t="s">
        <v>812</v>
      </c>
      <c r="G29" s="1155" t="s">
        <v>599</v>
      </c>
      <c r="H29" s="1155" t="s">
        <v>716</v>
      </c>
      <c r="I29" s="1156">
        <v>41754</v>
      </c>
      <c r="J29" s="1155">
        <v>34</v>
      </c>
      <c r="K29" s="1156">
        <v>42288</v>
      </c>
      <c r="L29" s="1155">
        <v>17.53</v>
      </c>
      <c r="M29" s="1155">
        <v>18</v>
      </c>
      <c r="N29" s="1155">
        <v>1.46</v>
      </c>
      <c r="O29" s="1155"/>
      <c r="P29" s="1155" t="s">
        <v>811</v>
      </c>
      <c r="Q29" s="1155" t="s">
        <v>813</v>
      </c>
      <c r="R29" s="1155" t="s">
        <v>814</v>
      </c>
      <c r="S29" s="1155">
        <v>114</v>
      </c>
      <c r="T29" s="1155">
        <v>25</v>
      </c>
      <c r="U29" s="1155"/>
      <c r="V29" s="1155">
        <v>17.53</v>
      </c>
      <c r="W29" s="1155" t="s">
        <v>713</v>
      </c>
    </row>
    <row r="33" spans="1:23" s="1160" customFormat="1" x14ac:dyDescent="0.2">
      <c r="A33" s="1160" t="s">
        <v>691</v>
      </c>
      <c r="B33" s="1160" t="s">
        <v>692</v>
      </c>
      <c r="C33" s="1160" t="s">
        <v>693</v>
      </c>
      <c r="D33" s="1160" t="s">
        <v>59</v>
      </c>
      <c r="E33" s="1160" t="s">
        <v>694</v>
      </c>
      <c r="F33" s="1160" t="s">
        <v>695</v>
      </c>
      <c r="G33" s="1160" t="s">
        <v>64</v>
      </c>
      <c r="H33" s="1160" t="s">
        <v>63</v>
      </c>
      <c r="I33" s="1160" t="s">
        <v>66</v>
      </c>
      <c r="J33" s="1160" t="s">
        <v>696</v>
      </c>
      <c r="K33" s="1160" t="s">
        <v>697</v>
      </c>
      <c r="L33" s="1160" t="s">
        <v>698</v>
      </c>
      <c r="M33" s="1160" t="s">
        <v>699</v>
      </c>
      <c r="N33" s="1160" t="s">
        <v>700</v>
      </c>
      <c r="O33" s="1160" t="s">
        <v>701</v>
      </c>
      <c r="P33" s="1160" t="s">
        <v>702</v>
      </c>
      <c r="Q33" s="1160" t="s">
        <v>703</v>
      </c>
      <c r="R33" s="1160" t="s">
        <v>704</v>
      </c>
      <c r="S33" s="1160" t="s">
        <v>705</v>
      </c>
      <c r="T33" s="1160" t="s">
        <v>706</v>
      </c>
      <c r="U33" s="1160" t="s">
        <v>707</v>
      </c>
      <c r="V33" s="1160" t="s">
        <v>708</v>
      </c>
      <c r="W33" s="1160" t="s">
        <v>709</v>
      </c>
    </row>
    <row r="34" spans="1:23" s="1160" customFormat="1" x14ac:dyDescent="0.2">
      <c r="A34" s="1160" t="s">
        <v>1011</v>
      </c>
      <c r="B34" s="1160">
        <v>22</v>
      </c>
      <c r="C34" s="1160" t="s">
        <v>711</v>
      </c>
      <c r="D34" s="1160" t="s">
        <v>1115</v>
      </c>
      <c r="E34" s="1160" t="s">
        <v>14</v>
      </c>
      <c r="F34" s="1160" t="s">
        <v>1116</v>
      </c>
      <c r="G34" s="1160" t="s">
        <v>599</v>
      </c>
      <c r="H34" s="1160" t="s">
        <v>716</v>
      </c>
      <c r="I34" s="1161">
        <v>42370</v>
      </c>
      <c r="J34" s="1160">
        <v>42</v>
      </c>
      <c r="K34" s="1161">
        <v>42809</v>
      </c>
      <c r="L34" s="1160">
        <v>14.47</v>
      </c>
      <c r="M34" s="1160">
        <v>14</v>
      </c>
      <c r="N34" s="1160">
        <v>1.21</v>
      </c>
      <c r="O34" s="1160" t="b">
        <v>0</v>
      </c>
      <c r="P34" s="1160" t="s">
        <v>1117</v>
      </c>
      <c r="Q34" s="1160" t="s">
        <v>1118</v>
      </c>
      <c r="S34" s="1160">
        <v>107</v>
      </c>
      <c r="T34" s="1160">
        <v>26</v>
      </c>
      <c r="U34" s="1160" t="s">
        <v>1100</v>
      </c>
      <c r="V34" s="1160">
        <v>14.47</v>
      </c>
      <c r="W34" s="1160" t="s">
        <v>14</v>
      </c>
    </row>
    <row r="35" spans="1:23" s="1160" customFormat="1" x14ac:dyDescent="0.2">
      <c r="A35" s="1160" t="s">
        <v>1011</v>
      </c>
      <c r="B35" s="1160">
        <v>21</v>
      </c>
      <c r="C35" s="1160" t="s">
        <v>711</v>
      </c>
      <c r="D35" s="1160" t="s">
        <v>1110</v>
      </c>
      <c r="E35" s="1160" t="s">
        <v>14</v>
      </c>
      <c r="F35" s="1160" t="s">
        <v>1111</v>
      </c>
      <c r="G35" s="1160" t="s">
        <v>599</v>
      </c>
      <c r="H35" s="1160" t="s">
        <v>716</v>
      </c>
      <c r="I35" s="1161">
        <v>42370</v>
      </c>
      <c r="J35" s="1160">
        <v>46</v>
      </c>
      <c r="K35" s="1161">
        <v>42809</v>
      </c>
      <c r="L35" s="1160">
        <v>14.47</v>
      </c>
      <c r="M35" s="1160">
        <v>14</v>
      </c>
      <c r="N35" s="1160">
        <v>1.21</v>
      </c>
      <c r="O35" s="1160" t="b">
        <v>0</v>
      </c>
      <c r="P35" s="1160" t="s">
        <v>1112</v>
      </c>
      <c r="Q35" s="1160" t="s">
        <v>1113</v>
      </c>
      <c r="R35" s="1160" t="s">
        <v>1114</v>
      </c>
      <c r="S35" s="1160">
        <v>105</v>
      </c>
      <c r="T35" s="1160">
        <v>26</v>
      </c>
      <c r="U35" s="1160" t="s">
        <v>1100</v>
      </c>
      <c r="V35" s="1160">
        <v>14.47</v>
      </c>
      <c r="W35" s="1160" t="s">
        <v>14</v>
      </c>
    </row>
    <row r="36" spans="1:23" s="1160" customFormat="1" x14ac:dyDescent="0.2">
      <c r="A36" s="1160" t="s">
        <v>1011</v>
      </c>
      <c r="B36" s="1160">
        <v>23</v>
      </c>
      <c r="C36" s="1160" t="s">
        <v>711</v>
      </c>
      <c r="D36" s="1160" t="s">
        <v>1119</v>
      </c>
      <c r="E36" s="1160" t="s">
        <v>14</v>
      </c>
      <c r="F36" s="1160" t="s">
        <v>1120</v>
      </c>
      <c r="G36" s="1160" t="s">
        <v>599</v>
      </c>
      <c r="H36" s="1160" t="s">
        <v>716</v>
      </c>
      <c r="I36" s="1161">
        <v>42369</v>
      </c>
      <c r="J36" s="1160">
        <v>43.8</v>
      </c>
      <c r="K36" s="1161">
        <v>42809</v>
      </c>
      <c r="L36" s="1160">
        <v>14.5</v>
      </c>
      <c r="M36" s="1160">
        <v>15</v>
      </c>
      <c r="N36" s="1160">
        <v>1.21</v>
      </c>
      <c r="O36" s="1160" t="b">
        <v>0</v>
      </c>
      <c r="P36" s="1160" t="s">
        <v>1121</v>
      </c>
      <c r="Q36" s="1160" t="s">
        <v>1122</v>
      </c>
      <c r="R36" s="1160" t="s">
        <v>1123</v>
      </c>
      <c r="S36" s="1160">
        <v>108</v>
      </c>
      <c r="T36" s="1160">
        <v>27</v>
      </c>
      <c r="U36" s="1160" t="s">
        <v>1100</v>
      </c>
      <c r="V36" s="1160">
        <v>14.5</v>
      </c>
      <c r="W36" s="1160" t="s">
        <v>14</v>
      </c>
    </row>
    <row r="37" spans="1:23" s="1160" customFormat="1" x14ac:dyDescent="0.2">
      <c r="A37" s="1160" t="s">
        <v>1011</v>
      </c>
      <c r="B37" s="1160">
        <v>24</v>
      </c>
      <c r="C37" s="1160" t="s">
        <v>711</v>
      </c>
      <c r="D37" s="1160" t="s">
        <v>1124</v>
      </c>
      <c r="E37" s="1160" t="s">
        <v>14</v>
      </c>
      <c r="F37" s="1160" t="s">
        <v>1125</v>
      </c>
      <c r="G37" s="1160" t="s">
        <v>599</v>
      </c>
      <c r="H37" s="1160" t="s">
        <v>716</v>
      </c>
      <c r="I37" s="1161">
        <v>42369</v>
      </c>
      <c r="J37" s="1160">
        <v>43.9</v>
      </c>
      <c r="K37" s="1161">
        <v>42809</v>
      </c>
      <c r="L37" s="1160">
        <v>14.5</v>
      </c>
      <c r="M37" s="1160">
        <v>15</v>
      </c>
      <c r="N37" s="1160">
        <v>1.21</v>
      </c>
      <c r="O37" s="1160" t="b">
        <v>0</v>
      </c>
      <c r="P37" s="1160" t="s">
        <v>1126</v>
      </c>
      <c r="Q37" s="1160" t="s">
        <v>1127</v>
      </c>
      <c r="R37" s="1160" t="s">
        <v>1128</v>
      </c>
      <c r="S37" s="1160">
        <v>111</v>
      </c>
      <c r="T37" s="1160">
        <v>28</v>
      </c>
      <c r="U37" s="1160" t="s">
        <v>1100</v>
      </c>
      <c r="V37" s="1160">
        <v>14.5</v>
      </c>
      <c r="W37" s="1160" t="s">
        <v>14</v>
      </c>
    </row>
    <row r="38" spans="1:23" s="1160" customFormat="1" x14ac:dyDescent="0.2">
      <c r="A38" s="1160" t="s">
        <v>1011</v>
      </c>
      <c r="B38" s="1160">
        <v>25</v>
      </c>
      <c r="C38" s="1160" t="s">
        <v>711</v>
      </c>
      <c r="D38" s="1160" t="s">
        <v>1129</v>
      </c>
      <c r="E38" s="1160" t="s">
        <v>14</v>
      </c>
      <c r="F38" s="1160" t="s">
        <v>1130</v>
      </c>
      <c r="G38" s="1160" t="s">
        <v>599</v>
      </c>
      <c r="H38" s="1160" t="s">
        <v>716</v>
      </c>
      <c r="I38" s="1161">
        <v>42369</v>
      </c>
      <c r="J38" s="1160">
        <v>54</v>
      </c>
      <c r="K38" s="1161">
        <v>42809</v>
      </c>
      <c r="L38" s="1160">
        <v>14.5</v>
      </c>
      <c r="M38" s="1160">
        <v>15</v>
      </c>
      <c r="N38" s="1160">
        <v>1.21</v>
      </c>
      <c r="O38" s="1160" t="b">
        <v>0</v>
      </c>
      <c r="P38" s="1160" t="s">
        <v>1131</v>
      </c>
      <c r="Q38" s="1160" t="s">
        <v>1132</v>
      </c>
      <c r="R38" s="1160" t="s">
        <v>1133</v>
      </c>
      <c r="S38" s="1160">
        <v>100</v>
      </c>
      <c r="T38" s="1160">
        <v>29</v>
      </c>
      <c r="U38" s="1160" t="s">
        <v>1100</v>
      </c>
      <c r="V38" s="1160">
        <v>14.5</v>
      </c>
      <c r="W38" s="1160" t="s">
        <v>14</v>
      </c>
    </row>
    <row r="39" spans="1:23" s="1160" customFormat="1" x14ac:dyDescent="0.2">
      <c r="A39" s="1160" t="s">
        <v>1011</v>
      </c>
      <c r="B39" s="1160">
        <v>26</v>
      </c>
      <c r="C39" s="1160" t="s">
        <v>711</v>
      </c>
      <c r="D39" s="1160" t="s">
        <v>1134</v>
      </c>
      <c r="E39" s="1160" t="s">
        <v>14</v>
      </c>
      <c r="F39" s="1160" t="s">
        <v>1135</v>
      </c>
      <c r="G39" s="1160" t="s">
        <v>599</v>
      </c>
      <c r="H39" s="1160" t="s">
        <v>716</v>
      </c>
      <c r="I39" s="1161">
        <v>42369</v>
      </c>
      <c r="J39" s="1160">
        <v>43.1</v>
      </c>
      <c r="K39" s="1161">
        <v>42809</v>
      </c>
      <c r="L39" s="1160">
        <v>14.5</v>
      </c>
      <c r="M39" s="1160">
        <v>15</v>
      </c>
      <c r="N39" s="1160">
        <v>1.21</v>
      </c>
      <c r="O39" s="1160" t="b">
        <v>0</v>
      </c>
      <c r="P39" s="1160" t="s">
        <v>1136</v>
      </c>
      <c r="Q39" s="1160" t="s">
        <v>1137</v>
      </c>
      <c r="R39" s="1160" t="s">
        <v>1138</v>
      </c>
      <c r="S39" s="1160">
        <v>106</v>
      </c>
      <c r="T39" s="1160">
        <v>26</v>
      </c>
      <c r="U39" s="1160" t="s">
        <v>1100</v>
      </c>
      <c r="V39" s="1160">
        <v>14.5</v>
      </c>
      <c r="W39" s="1160" t="s">
        <v>14</v>
      </c>
    </row>
    <row r="40" spans="1:23" s="1160" customFormat="1" x14ac:dyDescent="0.2">
      <c r="A40" s="1160" t="s">
        <v>691</v>
      </c>
      <c r="B40" s="1160" t="s">
        <v>692</v>
      </c>
      <c r="C40" s="1160" t="s">
        <v>693</v>
      </c>
      <c r="D40" s="1160" t="s">
        <v>59</v>
      </c>
      <c r="E40" s="1160" t="s">
        <v>694</v>
      </c>
      <c r="F40" s="1160" t="s">
        <v>695</v>
      </c>
      <c r="G40" s="1160" t="s">
        <v>64</v>
      </c>
      <c r="H40" s="1160" t="s">
        <v>63</v>
      </c>
      <c r="I40" s="1160" t="s">
        <v>66</v>
      </c>
      <c r="J40" s="1160" t="s">
        <v>696</v>
      </c>
      <c r="K40" s="1160" t="s">
        <v>697</v>
      </c>
      <c r="L40" s="1160" t="s">
        <v>698</v>
      </c>
      <c r="M40" s="1160" t="s">
        <v>699</v>
      </c>
      <c r="N40" s="1160" t="s">
        <v>700</v>
      </c>
      <c r="O40" s="1160" t="s">
        <v>701</v>
      </c>
      <c r="P40" s="1160" t="s">
        <v>702</v>
      </c>
      <c r="Q40" s="1160" t="s">
        <v>703</v>
      </c>
      <c r="R40" s="1160" t="s">
        <v>704</v>
      </c>
      <c r="S40" s="1160" t="s">
        <v>705</v>
      </c>
      <c r="T40" s="1160" t="s">
        <v>706</v>
      </c>
      <c r="U40" s="1160" t="s">
        <v>707</v>
      </c>
      <c r="V40" s="1160" t="s">
        <v>708</v>
      </c>
      <c r="W40" s="1160" t="s">
        <v>709</v>
      </c>
    </row>
    <row r="41" spans="1:23" s="1158" customFormat="1" x14ac:dyDescent="0.2">
      <c r="A41" s="1158" t="s">
        <v>1011</v>
      </c>
      <c r="B41" s="1158">
        <v>9</v>
      </c>
      <c r="C41" s="1158" t="s">
        <v>711</v>
      </c>
      <c r="D41" s="1158" t="s">
        <v>1050</v>
      </c>
      <c r="E41" s="1158" t="s">
        <v>14</v>
      </c>
      <c r="F41" s="1158" t="s">
        <v>1051</v>
      </c>
      <c r="G41" s="1158" t="s">
        <v>599</v>
      </c>
      <c r="H41" s="1158" t="s">
        <v>605</v>
      </c>
      <c r="I41" s="1159">
        <v>42369</v>
      </c>
      <c r="J41" s="1158">
        <v>42.5</v>
      </c>
      <c r="K41" s="1159">
        <v>42795</v>
      </c>
      <c r="L41" s="1158">
        <v>14.03</v>
      </c>
      <c r="M41" s="1158">
        <v>14</v>
      </c>
      <c r="N41" s="1158">
        <v>1.17</v>
      </c>
      <c r="O41" s="1158" t="b">
        <v>0</v>
      </c>
      <c r="P41" s="1158" t="s">
        <v>1052</v>
      </c>
      <c r="Q41" s="1158" t="s">
        <v>1053</v>
      </c>
      <c r="R41" s="1158" t="s">
        <v>1054</v>
      </c>
      <c r="S41" s="1158">
        <v>106</v>
      </c>
      <c r="T41" s="1158">
        <v>26</v>
      </c>
      <c r="U41" s="1158">
        <v>14.03</v>
      </c>
      <c r="V41" s="1158">
        <v>14.03</v>
      </c>
      <c r="W41" s="1158" t="s">
        <v>14</v>
      </c>
    </row>
    <row r="42" spans="1:23" s="1158" customFormat="1" x14ac:dyDescent="0.2">
      <c r="A42" s="1158" t="s">
        <v>1011</v>
      </c>
      <c r="B42" s="1158">
        <v>10</v>
      </c>
      <c r="C42" s="1158" t="s">
        <v>711</v>
      </c>
      <c r="D42" s="1158" t="s">
        <v>1055</v>
      </c>
      <c r="E42" s="1158" t="s">
        <v>14</v>
      </c>
      <c r="F42" s="1158" t="s">
        <v>1056</v>
      </c>
      <c r="G42" s="1158" t="s">
        <v>599</v>
      </c>
      <c r="H42" s="1158" t="s">
        <v>605</v>
      </c>
      <c r="I42" s="1159">
        <v>42369</v>
      </c>
      <c r="J42" s="1158">
        <v>41.2</v>
      </c>
      <c r="K42" s="1159">
        <v>42795</v>
      </c>
      <c r="L42" s="1158">
        <v>14.03</v>
      </c>
      <c r="M42" s="1158">
        <v>14</v>
      </c>
      <c r="N42" s="1158">
        <v>1.17</v>
      </c>
      <c r="O42" s="1158" t="b">
        <v>0</v>
      </c>
      <c r="P42" s="1158" t="s">
        <v>1057</v>
      </c>
      <c r="Q42" s="1158" t="s">
        <v>1058</v>
      </c>
      <c r="R42" s="1158" t="s">
        <v>1059</v>
      </c>
      <c r="S42" s="1158">
        <v>107</v>
      </c>
      <c r="T42" s="1158">
        <v>26</v>
      </c>
      <c r="U42" s="1158">
        <v>14.03</v>
      </c>
      <c r="V42" s="1158">
        <v>14.03</v>
      </c>
      <c r="W42" s="1158" t="s">
        <v>14</v>
      </c>
    </row>
    <row r="43" spans="1:23" s="1158" customFormat="1" x14ac:dyDescent="0.2">
      <c r="A43" s="1158" t="s">
        <v>1011</v>
      </c>
      <c r="B43" s="1158">
        <v>16</v>
      </c>
      <c r="C43" s="1158" t="s">
        <v>711</v>
      </c>
      <c r="D43" s="1158" t="s">
        <v>1085</v>
      </c>
      <c r="E43" s="1158" t="s">
        <v>14</v>
      </c>
      <c r="F43" s="1158" t="s">
        <v>1086</v>
      </c>
      <c r="G43" s="1158" t="s">
        <v>599</v>
      </c>
      <c r="H43" s="1158" t="s">
        <v>605</v>
      </c>
      <c r="I43" s="1159">
        <v>42369</v>
      </c>
      <c r="J43" s="1158">
        <v>41.3</v>
      </c>
      <c r="K43" s="1159">
        <v>42808</v>
      </c>
      <c r="L43" s="1158">
        <v>14.47</v>
      </c>
      <c r="M43" s="1158">
        <v>14</v>
      </c>
      <c r="N43" s="1158">
        <v>1.21</v>
      </c>
      <c r="O43" s="1158" t="b">
        <v>0</v>
      </c>
      <c r="P43" s="1158" t="s">
        <v>1087</v>
      </c>
      <c r="Q43" s="1158" t="s">
        <v>1088</v>
      </c>
      <c r="R43" s="1158" t="s">
        <v>1089</v>
      </c>
      <c r="S43" s="1158">
        <v>106</v>
      </c>
      <c r="T43" s="1158">
        <v>27</v>
      </c>
      <c r="V43" s="1158">
        <v>14.47</v>
      </c>
      <c r="W43" s="1158" t="s">
        <v>14</v>
      </c>
    </row>
    <row r="44" spans="1:23" s="1158" customFormat="1" x14ac:dyDescent="0.2">
      <c r="A44" s="1158" t="s">
        <v>1011</v>
      </c>
      <c r="B44" s="1158">
        <v>17</v>
      </c>
      <c r="C44" s="1158" t="s">
        <v>711</v>
      </c>
      <c r="D44" s="1158" t="s">
        <v>1090</v>
      </c>
      <c r="E44" s="1158" t="s">
        <v>14</v>
      </c>
      <c r="F44" s="1158" t="s">
        <v>1091</v>
      </c>
      <c r="G44" s="1158" t="s">
        <v>599</v>
      </c>
      <c r="H44" s="1158" t="s">
        <v>605</v>
      </c>
      <c r="I44" s="1159">
        <v>42369</v>
      </c>
      <c r="J44" s="1158">
        <v>44.3</v>
      </c>
      <c r="K44" s="1159">
        <v>42808</v>
      </c>
      <c r="L44" s="1158">
        <v>14.47</v>
      </c>
      <c r="M44" s="1158">
        <v>14</v>
      </c>
      <c r="N44" s="1158">
        <v>1.21</v>
      </c>
      <c r="O44" s="1158" t="b">
        <v>0</v>
      </c>
      <c r="P44" s="1158" t="s">
        <v>1092</v>
      </c>
      <c r="Q44" s="1158" t="s">
        <v>1093</v>
      </c>
      <c r="R44" s="1158" t="s">
        <v>1094</v>
      </c>
      <c r="S44" s="1158">
        <v>109</v>
      </c>
      <c r="T44" s="1158">
        <v>27</v>
      </c>
      <c r="V44" s="1158">
        <v>14.47</v>
      </c>
      <c r="W44" s="1158" t="s">
        <v>14</v>
      </c>
    </row>
    <row r="45" spans="1:23" s="1158" customFormat="1" x14ac:dyDescent="0.2">
      <c r="A45" s="1158" t="s">
        <v>1011</v>
      </c>
      <c r="B45" s="1158">
        <v>19</v>
      </c>
      <c r="C45" s="1158" t="s">
        <v>711</v>
      </c>
      <c r="D45" s="1158" t="s">
        <v>1101</v>
      </c>
      <c r="E45" s="1158" t="s">
        <v>14</v>
      </c>
      <c r="F45" s="1158" t="s">
        <v>1102</v>
      </c>
      <c r="G45" s="1158" t="s">
        <v>599</v>
      </c>
      <c r="H45" s="1158" t="s">
        <v>605</v>
      </c>
      <c r="I45" s="1159">
        <v>42370</v>
      </c>
      <c r="J45" s="1158">
        <v>46.9</v>
      </c>
      <c r="K45" s="1159">
        <v>42808</v>
      </c>
      <c r="L45" s="1158">
        <v>14.43</v>
      </c>
      <c r="M45" s="1158">
        <v>14</v>
      </c>
      <c r="N45" s="1158">
        <v>1.2</v>
      </c>
      <c r="O45" s="1158" t="b">
        <v>0</v>
      </c>
      <c r="P45" s="1158" t="s">
        <v>1103</v>
      </c>
      <c r="Q45" s="1158" t="s">
        <v>1104</v>
      </c>
      <c r="R45" s="1158" t="s">
        <v>1105</v>
      </c>
      <c r="S45" s="1158">
        <v>106</v>
      </c>
      <c r="T45" s="1158">
        <v>27</v>
      </c>
      <c r="V45" s="1158">
        <v>14.43</v>
      </c>
      <c r="W45" s="1158" t="s">
        <v>14</v>
      </c>
    </row>
    <row r="46" spans="1:23" s="1158" customFormat="1" x14ac:dyDescent="0.2">
      <c r="A46" s="1158" t="s">
        <v>1011</v>
      </c>
      <c r="B46" s="1158">
        <v>20</v>
      </c>
      <c r="C46" s="1158" t="s">
        <v>711</v>
      </c>
      <c r="D46" s="1158" t="s">
        <v>1106</v>
      </c>
      <c r="E46" s="1158" t="s">
        <v>14</v>
      </c>
      <c r="F46" s="1158" t="s">
        <v>1107</v>
      </c>
      <c r="G46" s="1158" t="s">
        <v>599</v>
      </c>
      <c r="H46" s="1158" t="s">
        <v>605</v>
      </c>
      <c r="I46" s="1159">
        <v>42370</v>
      </c>
      <c r="J46" s="1158">
        <v>33.799999999999997</v>
      </c>
      <c r="K46" s="1159">
        <v>42809</v>
      </c>
      <c r="L46" s="1158">
        <v>14.47</v>
      </c>
      <c r="M46" s="1158">
        <v>14</v>
      </c>
      <c r="N46" s="1158">
        <v>1.21</v>
      </c>
      <c r="O46" s="1158" t="b">
        <v>0</v>
      </c>
      <c r="P46" s="1158" t="s">
        <v>1108</v>
      </c>
      <c r="Q46" s="1158" t="s">
        <v>1109</v>
      </c>
      <c r="S46" s="1158">
        <v>104</v>
      </c>
      <c r="T46" s="1158">
        <v>27</v>
      </c>
      <c r="U46" s="1158" t="s">
        <v>1100</v>
      </c>
      <c r="V46" s="1158">
        <v>14.47</v>
      </c>
      <c r="W46" s="1158" t="s">
        <v>14</v>
      </c>
    </row>
    <row r="47" spans="1:23" s="1158" customFormat="1" x14ac:dyDescent="0.2">
      <c r="A47" s="1158" t="s">
        <v>1011</v>
      </c>
      <c r="B47" s="1158">
        <v>18</v>
      </c>
      <c r="C47" s="1158" t="s">
        <v>711</v>
      </c>
      <c r="D47" s="1158" t="s">
        <v>1095</v>
      </c>
      <c r="E47" s="1158" t="s">
        <v>14</v>
      </c>
      <c r="F47" s="1158" t="s">
        <v>1096</v>
      </c>
      <c r="G47" s="1158" t="s">
        <v>599</v>
      </c>
      <c r="H47" s="1158" t="s">
        <v>605</v>
      </c>
      <c r="I47" s="1159">
        <v>42370</v>
      </c>
      <c r="J47" s="1158">
        <v>40.299999999999997</v>
      </c>
      <c r="K47" s="1159">
        <v>42808</v>
      </c>
      <c r="L47" s="1158">
        <v>14.43</v>
      </c>
      <c r="M47" s="1158">
        <v>14</v>
      </c>
      <c r="N47" s="1158">
        <v>1.2</v>
      </c>
      <c r="O47" s="1158" t="b">
        <v>0</v>
      </c>
      <c r="P47" s="1158" t="s">
        <v>1097</v>
      </c>
      <c r="Q47" s="1158" t="s">
        <v>1098</v>
      </c>
      <c r="R47" s="1158" t="s">
        <v>1099</v>
      </c>
      <c r="S47" s="1158">
        <v>104</v>
      </c>
      <c r="T47" s="1158">
        <v>24</v>
      </c>
      <c r="U47" s="1158" t="s">
        <v>1100</v>
      </c>
      <c r="V47" s="1158">
        <v>14.43</v>
      </c>
      <c r="W47" s="1158" t="s">
        <v>14</v>
      </c>
    </row>
    <row r="48" spans="1:23" x14ac:dyDescent="0.2">
      <c r="A48" t="s">
        <v>1389</v>
      </c>
      <c r="B48">
        <v>32</v>
      </c>
      <c r="C48" t="s">
        <v>711</v>
      </c>
      <c r="D48" t="s">
        <v>1490</v>
      </c>
      <c r="E48" t="s">
        <v>14</v>
      </c>
      <c r="F48" t="s">
        <v>1491</v>
      </c>
      <c r="G48" t="s">
        <v>599</v>
      </c>
      <c r="H48" t="s">
        <v>1446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1492</v>
      </c>
      <c r="V48">
        <v>14.13</v>
      </c>
      <c r="W48" t="s">
        <v>14</v>
      </c>
    </row>
    <row r="49" spans="1:23" x14ac:dyDescent="0.2">
      <c r="A49" t="s">
        <v>1389</v>
      </c>
      <c r="B49">
        <v>33</v>
      </c>
      <c r="C49" t="s">
        <v>711</v>
      </c>
      <c r="D49" t="s">
        <v>1493</v>
      </c>
      <c r="E49" t="s">
        <v>14</v>
      </c>
      <c r="F49" t="s">
        <v>1494</v>
      </c>
      <c r="G49" t="s">
        <v>599</v>
      </c>
      <c r="H49" t="s">
        <v>1326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1495</v>
      </c>
      <c r="V49">
        <v>13.73</v>
      </c>
      <c r="W49" t="s">
        <v>14</v>
      </c>
    </row>
    <row r="52" spans="1:23" x14ac:dyDescent="0.2">
      <c r="A52" t="s">
        <v>1544</v>
      </c>
    </row>
    <row r="53" spans="1:23" ht="16" x14ac:dyDescent="0.2">
      <c r="A53" s="1166" t="s">
        <v>1139</v>
      </c>
      <c r="B53" s="1166">
        <v>2</v>
      </c>
      <c r="C53" s="1166" t="s">
        <v>711</v>
      </c>
      <c r="D53" s="1166" t="s">
        <v>242</v>
      </c>
      <c r="E53" s="1166" t="s">
        <v>713</v>
      </c>
      <c r="F53" s="1166" t="s">
        <v>243</v>
      </c>
      <c r="G53" s="1166" t="s">
        <v>599</v>
      </c>
      <c r="H53" s="1166" t="s">
        <v>605</v>
      </c>
      <c r="I53" s="1167">
        <v>42370</v>
      </c>
      <c r="J53" s="1166">
        <v>34.6</v>
      </c>
      <c r="K53" s="1167">
        <v>42894</v>
      </c>
      <c r="L53" s="1166">
        <v>17.23</v>
      </c>
      <c r="M53" s="1166">
        <v>17</v>
      </c>
      <c r="N53" s="1166">
        <v>1.44</v>
      </c>
      <c r="O53" s="1166" t="b">
        <v>1</v>
      </c>
      <c r="P53" s="1166" t="s">
        <v>1143</v>
      </c>
      <c r="Q53" s="1166"/>
      <c r="R53" s="1166"/>
      <c r="S53" s="1166"/>
      <c r="T53" s="1166"/>
      <c r="U53" s="1166"/>
      <c r="V53" s="1166">
        <v>17.23</v>
      </c>
      <c r="W53" s="1166" t="s">
        <v>713</v>
      </c>
    </row>
    <row r="54" spans="1:23" ht="16" x14ac:dyDescent="0.2">
      <c r="A54" s="1166" t="s">
        <v>1139</v>
      </c>
      <c r="B54" s="1166">
        <v>3</v>
      </c>
      <c r="C54" s="1166" t="s">
        <v>711</v>
      </c>
      <c r="D54" s="1166" t="s">
        <v>244</v>
      </c>
      <c r="E54" s="1166" t="s">
        <v>713</v>
      </c>
      <c r="F54" s="1166" t="s">
        <v>245</v>
      </c>
      <c r="G54" s="1166" t="s">
        <v>599</v>
      </c>
      <c r="H54" s="1166" t="s">
        <v>605</v>
      </c>
      <c r="I54" s="1167">
        <v>42370</v>
      </c>
      <c r="J54" s="1166">
        <v>33.6</v>
      </c>
      <c r="K54" s="1167">
        <v>42894</v>
      </c>
      <c r="L54" s="1166">
        <v>17.23</v>
      </c>
      <c r="M54" s="1166">
        <v>17</v>
      </c>
      <c r="N54" s="1166">
        <v>1.44</v>
      </c>
      <c r="O54" s="1166" t="b">
        <v>1</v>
      </c>
      <c r="P54" s="1166" t="s">
        <v>1144</v>
      </c>
      <c r="Q54" s="1166"/>
      <c r="R54" s="1166"/>
      <c r="S54" s="1166"/>
      <c r="T54" s="1166"/>
      <c r="U54" s="1166"/>
      <c r="V54" s="1166">
        <v>17.23</v>
      </c>
      <c r="W54" s="1166" t="s">
        <v>713</v>
      </c>
    </row>
    <row r="55" spans="1:23" ht="16" x14ac:dyDescent="0.2">
      <c r="A55" s="1166" t="s">
        <v>1139</v>
      </c>
      <c r="B55" s="1166">
        <v>4</v>
      </c>
      <c r="C55" s="1166" t="s">
        <v>711</v>
      </c>
      <c r="D55" s="1166" t="s">
        <v>246</v>
      </c>
      <c r="E55" s="1166" t="s">
        <v>713</v>
      </c>
      <c r="F55" s="1166" t="s">
        <v>247</v>
      </c>
      <c r="G55" s="1166" t="s">
        <v>599</v>
      </c>
      <c r="H55" s="1166" t="s">
        <v>605</v>
      </c>
      <c r="I55" s="1167">
        <v>42370</v>
      </c>
      <c r="J55" s="1166">
        <v>28.5</v>
      </c>
      <c r="K55" s="1167">
        <v>42894</v>
      </c>
      <c r="L55" s="1166">
        <v>17.23</v>
      </c>
      <c r="M55" s="1166">
        <v>17</v>
      </c>
      <c r="N55" s="1166">
        <v>1.44</v>
      </c>
      <c r="O55" s="1166" t="b">
        <v>1</v>
      </c>
      <c r="P55" s="1166" t="s">
        <v>1145</v>
      </c>
      <c r="Q55" s="1166"/>
      <c r="R55" s="1166"/>
      <c r="S55" s="1166"/>
      <c r="T55" s="1166"/>
      <c r="U55" s="1166"/>
      <c r="V55" s="1166">
        <v>17.23</v>
      </c>
      <c r="W55" s="1166" t="s">
        <v>713</v>
      </c>
    </row>
    <row r="58" spans="1:23" ht="16" x14ac:dyDescent="0.2">
      <c r="A58" s="1166" t="s">
        <v>961</v>
      </c>
      <c r="B58" s="1166">
        <v>12</v>
      </c>
      <c r="C58" s="1166" t="s">
        <v>711</v>
      </c>
      <c r="D58" s="1166" t="s">
        <v>339</v>
      </c>
      <c r="E58" s="1166" t="s">
        <v>713</v>
      </c>
      <c r="F58" s="1166" t="s">
        <v>340</v>
      </c>
      <c r="G58" s="1166" t="s">
        <v>599</v>
      </c>
      <c r="H58" s="1166" t="s">
        <v>605</v>
      </c>
      <c r="I58" s="1167">
        <v>42315</v>
      </c>
      <c r="J58" s="1166">
        <v>30.5</v>
      </c>
      <c r="K58" s="1167">
        <v>42909</v>
      </c>
      <c r="L58" s="1166">
        <v>19.2</v>
      </c>
      <c r="M58" s="1166">
        <v>19</v>
      </c>
      <c r="N58" s="1166">
        <v>1.6</v>
      </c>
      <c r="O58" s="1166"/>
      <c r="P58" s="1166" t="s">
        <v>975</v>
      </c>
      <c r="Q58" s="1166"/>
      <c r="R58" s="1166"/>
      <c r="S58" s="1166"/>
      <c r="T58" s="1166"/>
      <c r="U58" s="1166" t="s">
        <v>976</v>
      </c>
      <c r="V58" s="1166" t="e">
        <v>#VALUE!</v>
      </c>
      <c r="W58" s="1166" t="s">
        <v>713</v>
      </c>
    </row>
    <row r="59" spans="1:23" ht="16" x14ac:dyDescent="0.2">
      <c r="A59" s="1166" t="s">
        <v>961</v>
      </c>
      <c r="B59" s="1166">
        <v>13</v>
      </c>
      <c r="C59" s="1166" t="s">
        <v>711</v>
      </c>
      <c r="D59" s="1166" t="s">
        <v>341</v>
      </c>
      <c r="E59" s="1166" t="s">
        <v>713</v>
      </c>
      <c r="F59" s="1166" t="s">
        <v>342</v>
      </c>
      <c r="G59" s="1166" t="s">
        <v>599</v>
      </c>
      <c r="H59" s="1166" t="s">
        <v>605</v>
      </c>
      <c r="I59" s="1167">
        <v>42315</v>
      </c>
      <c r="J59" s="1166">
        <v>27.7</v>
      </c>
      <c r="K59" s="1167">
        <v>42909</v>
      </c>
      <c r="L59" s="1166">
        <v>19.2</v>
      </c>
      <c r="M59" s="1166">
        <v>19</v>
      </c>
      <c r="N59" s="1166">
        <v>1.6</v>
      </c>
      <c r="O59" s="1166"/>
      <c r="P59" s="1166" t="s">
        <v>977</v>
      </c>
      <c r="Q59" s="1166"/>
      <c r="R59" s="1166"/>
      <c r="S59" s="1166"/>
      <c r="T59" s="1166"/>
      <c r="U59" s="1166" t="s">
        <v>978</v>
      </c>
      <c r="V59" s="1166" t="e">
        <v>#VALUE!</v>
      </c>
      <c r="W59" s="1166" t="s">
        <v>713</v>
      </c>
    </row>
    <row r="60" spans="1:23" ht="16" x14ac:dyDescent="0.2">
      <c r="A60" s="1166" t="s">
        <v>961</v>
      </c>
      <c r="B60" s="1166">
        <v>15</v>
      </c>
      <c r="C60" s="1166" t="s">
        <v>711</v>
      </c>
      <c r="D60" s="1166" t="s">
        <v>345</v>
      </c>
      <c r="E60" s="1166" t="s">
        <v>713</v>
      </c>
      <c r="F60" s="1166" t="s">
        <v>346</v>
      </c>
      <c r="G60" s="1166" t="s">
        <v>599</v>
      </c>
      <c r="H60" s="1166" t="s">
        <v>605</v>
      </c>
      <c r="I60" s="1167">
        <v>42315</v>
      </c>
      <c r="J60" s="1166">
        <v>30.1</v>
      </c>
      <c r="K60" s="1167">
        <v>42909</v>
      </c>
      <c r="L60" s="1166">
        <v>19.2</v>
      </c>
      <c r="M60" s="1166">
        <v>19</v>
      </c>
      <c r="N60" s="1166">
        <v>1.6</v>
      </c>
      <c r="O60" s="1166"/>
      <c r="P60" s="1166" t="s">
        <v>980</v>
      </c>
      <c r="Q60" s="1166"/>
      <c r="R60" s="1166"/>
      <c r="S60" s="1166"/>
      <c r="T60" s="1166"/>
      <c r="U60" s="1166" t="s">
        <v>981</v>
      </c>
      <c r="V60" s="1166" t="e">
        <v>#VALUE!</v>
      </c>
      <c r="W60" s="1166" t="s">
        <v>713</v>
      </c>
    </row>
    <row r="61" spans="1:23" ht="16" x14ac:dyDescent="0.2">
      <c r="A61" s="1166" t="s">
        <v>961</v>
      </c>
      <c r="B61" s="1166">
        <v>16</v>
      </c>
      <c r="C61" s="1166" t="s">
        <v>711</v>
      </c>
      <c r="D61" s="1166" t="s">
        <v>347</v>
      </c>
      <c r="E61" s="1166" t="s">
        <v>713</v>
      </c>
      <c r="F61" s="1166" t="s">
        <v>348</v>
      </c>
      <c r="G61" s="1166" t="s">
        <v>599</v>
      </c>
      <c r="H61" s="1166" t="s">
        <v>605</v>
      </c>
      <c r="I61" s="1167">
        <v>42192</v>
      </c>
      <c r="J61" s="1166">
        <v>35.1</v>
      </c>
      <c r="K61" s="1167">
        <v>42909</v>
      </c>
      <c r="L61" s="1166">
        <v>19.2</v>
      </c>
      <c r="M61" s="1166">
        <v>19</v>
      </c>
      <c r="N61" s="1166">
        <v>1.6</v>
      </c>
      <c r="O61" s="1166"/>
      <c r="P61" s="1166" t="s">
        <v>982</v>
      </c>
      <c r="Q61" s="1166" t="s">
        <v>983</v>
      </c>
      <c r="R61" s="1166"/>
      <c r="S61" s="1166"/>
      <c r="T61" s="1166"/>
      <c r="U61" s="1166" t="s">
        <v>984</v>
      </c>
      <c r="V61" s="1166" t="e">
        <v>#VALUE!</v>
      </c>
      <c r="W61" s="1166" t="s">
        <v>713</v>
      </c>
    </row>
    <row r="62" spans="1:23" ht="16" x14ac:dyDescent="0.2">
      <c r="A62" s="1166" t="s">
        <v>961</v>
      </c>
      <c r="B62" s="1166">
        <v>11</v>
      </c>
      <c r="C62" s="1166" t="s">
        <v>711</v>
      </c>
      <c r="D62" s="1166" t="s">
        <v>337</v>
      </c>
      <c r="E62" s="1166" t="s">
        <v>713</v>
      </c>
      <c r="F62" s="1166" t="s">
        <v>338</v>
      </c>
      <c r="G62" s="1166" t="s">
        <v>599</v>
      </c>
      <c r="H62" s="1166" t="s">
        <v>605</v>
      </c>
      <c r="I62" s="1167">
        <v>42315</v>
      </c>
      <c r="J62" s="1166">
        <v>30.7</v>
      </c>
      <c r="K62" s="1167">
        <v>42916</v>
      </c>
      <c r="L62" s="1166">
        <v>19.77</v>
      </c>
      <c r="M62" s="1166">
        <v>20</v>
      </c>
      <c r="N62" s="1166">
        <v>1.65</v>
      </c>
      <c r="O62" s="1166" t="b">
        <v>1</v>
      </c>
      <c r="P62" s="1166" t="s">
        <v>974</v>
      </c>
      <c r="Q62" s="1166"/>
      <c r="R62" s="1166"/>
      <c r="S62" s="1166"/>
      <c r="T62" s="1166"/>
      <c r="U62" s="1166"/>
      <c r="V62" s="1166">
        <v>19.77</v>
      </c>
      <c r="W62" s="1166" t="s">
        <v>713</v>
      </c>
    </row>
    <row r="63" spans="1:23" ht="16" x14ac:dyDescent="0.2">
      <c r="A63" s="1166" t="s">
        <v>961</v>
      </c>
      <c r="B63" s="1166">
        <v>14</v>
      </c>
      <c r="C63" s="1166" t="s">
        <v>711</v>
      </c>
      <c r="D63" s="1166" t="s">
        <v>343</v>
      </c>
      <c r="E63" s="1166" t="s">
        <v>713</v>
      </c>
      <c r="F63" s="1166" t="s">
        <v>344</v>
      </c>
      <c r="G63" s="1166" t="s">
        <v>599</v>
      </c>
      <c r="H63" s="1166" t="s">
        <v>605</v>
      </c>
      <c r="I63" s="1167">
        <v>42315</v>
      </c>
      <c r="J63" s="1166">
        <v>36.5</v>
      </c>
      <c r="K63" s="1167">
        <v>42916</v>
      </c>
      <c r="L63" s="1166">
        <v>19.77</v>
      </c>
      <c r="M63" s="1166">
        <v>20</v>
      </c>
      <c r="N63" s="1166">
        <v>1.65</v>
      </c>
      <c r="O63" s="1166" t="b">
        <v>1</v>
      </c>
      <c r="P63" s="1166" t="s">
        <v>979</v>
      </c>
      <c r="Q63" s="1166"/>
      <c r="R63" s="1166"/>
      <c r="S63" s="1166"/>
      <c r="T63" s="1166"/>
      <c r="U63" s="1166"/>
      <c r="V63" s="1166">
        <v>19.77</v>
      </c>
      <c r="W63" s="1166" t="s">
        <v>713</v>
      </c>
    </row>
    <row r="64" spans="1:23" ht="16" x14ac:dyDescent="0.2">
      <c r="A64" s="1166" t="s">
        <v>961</v>
      </c>
      <c r="B64" s="1166">
        <v>7</v>
      </c>
      <c r="C64" s="1166" t="s">
        <v>711</v>
      </c>
      <c r="D64" s="1166" t="s">
        <v>328</v>
      </c>
      <c r="E64" s="1166" t="s">
        <v>713</v>
      </c>
      <c r="F64" s="1166" t="s">
        <v>329</v>
      </c>
      <c r="G64" s="1166" t="s">
        <v>599</v>
      </c>
      <c r="H64" s="1166" t="s">
        <v>605</v>
      </c>
      <c r="I64" s="1167">
        <v>42309</v>
      </c>
      <c r="J64" s="1166">
        <v>27.5</v>
      </c>
      <c r="K64" s="1167">
        <v>42916</v>
      </c>
      <c r="L64" s="1166">
        <v>19.97</v>
      </c>
      <c r="M64" s="1166">
        <v>20</v>
      </c>
      <c r="N64" s="1166">
        <v>1.66</v>
      </c>
      <c r="O64" s="1166" t="b">
        <v>1</v>
      </c>
      <c r="P64" s="1166" t="s">
        <v>970</v>
      </c>
      <c r="Q64" s="1166"/>
      <c r="R64" s="1166"/>
      <c r="S64" s="1166"/>
      <c r="T64" s="1166"/>
      <c r="U64" s="1166"/>
      <c r="V64" s="1166">
        <v>19.97</v>
      </c>
      <c r="W64" s="1166" t="s">
        <v>713</v>
      </c>
    </row>
    <row r="65" spans="1:23" ht="16" x14ac:dyDescent="0.2">
      <c r="A65" s="1166" t="s">
        <v>961</v>
      </c>
      <c r="B65" s="1166">
        <v>8</v>
      </c>
      <c r="C65" s="1166" t="s">
        <v>711</v>
      </c>
      <c r="D65" s="1166" t="s">
        <v>330</v>
      </c>
      <c r="E65" s="1166" t="s">
        <v>713</v>
      </c>
      <c r="F65" s="1166" t="s">
        <v>331</v>
      </c>
      <c r="G65" s="1166" t="s">
        <v>599</v>
      </c>
      <c r="H65" s="1166" t="s">
        <v>605</v>
      </c>
      <c r="I65" s="1167">
        <v>42309</v>
      </c>
      <c r="J65" s="1166">
        <v>32.1</v>
      </c>
      <c r="K65" s="1167">
        <v>42916</v>
      </c>
      <c r="L65" s="1166">
        <v>19.97</v>
      </c>
      <c r="M65" s="1166">
        <v>20</v>
      </c>
      <c r="N65" s="1166">
        <v>1.66</v>
      </c>
      <c r="O65" s="1166" t="b">
        <v>1</v>
      </c>
      <c r="P65" s="1166" t="s">
        <v>971</v>
      </c>
      <c r="Q65" s="1166"/>
      <c r="R65" s="1166"/>
      <c r="S65" s="1166"/>
      <c r="T65" s="1166"/>
      <c r="U65" s="1166"/>
      <c r="V65" s="1166">
        <v>19.97</v>
      </c>
      <c r="W65" s="1166" t="s">
        <v>713</v>
      </c>
    </row>
    <row r="66" spans="1:23" ht="16" x14ac:dyDescent="0.2">
      <c r="A66" s="1166" t="s">
        <v>961</v>
      </c>
      <c r="B66" s="1166">
        <v>9</v>
      </c>
      <c r="C66" s="1166" t="s">
        <v>711</v>
      </c>
      <c r="D66" s="1166" t="s">
        <v>332</v>
      </c>
      <c r="E66" s="1166" t="s">
        <v>713</v>
      </c>
      <c r="F66" s="1166" t="s">
        <v>333</v>
      </c>
      <c r="G66" s="1166" t="s">
        <v>599</v>
      </c>
      <c r="H66" s="1166" t="s">
        <v>605</v>
      </c>
      <c r="I66" s="1167">
        <v>42309</v>
      </c>
      <c r="J66" s="1166">
        <v>30.3</v>
      </c>
      <c r="K66" s="1167">
        <v>42916</v>
      </c>
      <c r="L66" s="1166">
        <v>19.97</v>
      </c>
      <c r="M66" s="1166">
        <v>20</v>
      </c>
      <c r="N66" s="1166">
        <v>1.66</v>
      </c>
      <c r="O66" s="1166" t="b">
        <v>1</v>
      </c>
      <c r="P66" s="1166" t="s">
        <v>972</v>
      </c>
      <c r="Q66" s="1166"/>
      <c r="R66" s="1166"/>
      <c r="S66" s="1166"/>
      <c r="T66" s="1166"/>
      <c r="U66" s="1166"/>
      <c r="V66" s="1166">
        <v>19.97</v>
      </c>
      <c r="W66" s="1166" t="s">
        <v>713</v>
      </c>
    </row>
    <row r="67" spans="1:23" ht="16" x14ac:dyDescent="0.2">
      <c r="A67" s="1166" t="s">
        <v>961</v>
      </c>
      <c r="B67" s="1166">
        <v>10</v>
      </c>
      <c r="C67" s="1166" t="s">
        <v>711</v>
      </c>
      <c r="D67" s="1166" t="s">
        <v>335</v>
      </c>
      <c r="E67" s="1166" t="s">
        <v>713</v>
      </c>
      <c r="F67" s="1166" t="s">
        <v>336</v>
      </c>
      <c r="G67" s="1166" t="s">
        <v>599</v>
      </c>
      <c r="H67" s="1166" t="s">
        <v>605</v>
      </c>
      <c r="I67" s="1167">
        <v>42309</v>
      </c>
      <c r="J67" s="1166">
        <v>30.6</v>
      </c>
      <c r="K67" s="1167">
        <v>42916</v>
      </c>
      <c r="L67" s="1166">
        <v>19.97</v>
      </c>
      <c r="M67" s="1166">
        <v>20</v>
      </c>
      <c r="N67" s="1166">
        <v>1.66</v>
      </c>
      <c r="O67" s="1166" t="b">
        <v>1</v>
      </c>
      <c r="P67" s="1166" t="s">
        <v>973</v>
      </c>
      <c r="Q67" s="1166"/>
      <c r="R67" s="1166"/>
      <c r="S67" s="1166"/>
      <c r="T67" s="1166"/>
      <c r="U67" s="1166"/>
      <c r="V67" s="1166">
        <v>19.97</v>
      </c>
      <c r="W67" s="1166" t="s">
        <v>713</v>
      </c>
    </row>
    <row r="70" spans="1:23" x14ac:dyDescent="0.2">
      <c r="A70" t="s">
        <v>961</v>
      </c>
      <c r="B70">
        <v>4</v>
      </c>
      <c r="C70" t="s">
        <v>711</v>
      </c>
      <c r="D70" t="s">
        <v>322</v>
      </c>
      <c r="E70" t="s">
        <v>713</v>
      </c>
      <c r="F70" t="s">
        <v>323</v>
      </c>
      <c r="G70" t="s">
        <v>599</v>
      </c>
      <c r="H70" t="s">
        <v>716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967</v>
      </c>
      <c r="V70">
        <v>19.97</v>
      </c>
      <c r="W70" t="s">
        <v>713</v>
      </c>
    </row>
    <row r="71" spans="1:23" x14ac:dyDescent="0.2">
      <c r="A71" t="s">
        <v>961</v>
      </c>
      <c r="B71">
        <v>5</v>
      </c>
      <c r="C71" t="s">
        <v>711</v>
      </c>
      <c r="D71" t="s">
        <v>324</v>
      </c>
      <c r="E71" t="s">
        <v>713</v>
      </c>
      <c r="F71" t="s">
        <v>325</v>
      </c>
      <c r="G71" t="s">
        <v>599</v>
      </c>
      <c r="H71" t="s">
        <v>716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968</v>
      </c>
      <c r="V71">
        <v>19.97</v>
      </c>
      <c r="W71" t="s">
        <v>713</v>
      </c>
    </row>
    <row r="72" spans="1:23" x14ac:dyDescent="0.2">
      <c r="A72" t="s">
        <v>961</v>
      </c>
      <c r="B72">
        <v>6</v>
      </c>
      <c r="C72" t="s">
        <v>711</v>
      </c>
      <c r="D72" t="s">
        <v>326</v>
      </c>
      <c r="E72" t="s">
        <v>713</v>
      </c>
      <c r="F72" t="s">
        <v>327</v>
      </c>
      <c r="G72" t="s">
        <v>599</v>
      </c>
      <c r="H72" t="s">
        <v>716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969</v>
      </c>
      <c r="V72">
        <v>19.97</v>
      </c>
      <c r="W72" t="s">
        <v>713</v>
      </c>
    </row>
    <row r="73" spans="1:23" x14ac:dyDescent="0.2">
      <c r="A73" t="s">
        <v>961</v>
      </c>
      <c r="B73">
        <v>1</v>
      </c>
      <c r="C73" t="s">
        <v>711</v>
      </c>
      <c r="D73" t="s">
        <v>316</v>
      </c>
      <c r="E73" t="s">
        <v>713</v>
      </c>
      <c r="F73" t="s">
        <v>962</v>
      </c>
      <c r="G73" t="s">
        <v>599</v>
      </c>
      <c r="H73" t="s">
        <v>716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963</v>
      </c>
      <c r="V73">
        <v>20.6</v>
      </c>
      <c r="W73" t="s">
        <v>713</v>
      </c>
    </row>
    <row r="74" spans="1:23" x14ac:dyDescent="0.2">
      <c r="A74" t="s">
        <v>961</v>
      </c>
      <c r="B74">
        <v>2</v>
      </c>
      <c r="C74" t="s">
        <v>711</v>
      </c>
      <c r="D74" t="s">
        <v>318</v>
      </c>
      <c r="E74" t="s">
        <v>713</v>
      </c>
      <c r="F74" t="s">
        <v>964</v>
      </c>
      <c r="G74" t="s">
        <v>599</v>
      </c>
      <c r="H74" t="s">
        <v>716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965</v>
      </c>
      <c r="V74">
        <v>20.6</v>
      </c>
      <c r="W74" t="s">
        <v>713</v>
      </c>
    </row>
    <row r="75" spans="1:23" x14ac:dyDescent="0.2">
      <c r="A75" t="s">
        <v>961</v>
      </c>
      <c r="B75">
        <v>3</v>
      </c>
      <c r="C75" t="s">
        <v>711</v>
      </c>
      <c r="D75" t="s">
        <v>320</v>
      </c>
      <c r="E75" t="s">
        <v>713</v>
      </c>
      <c r="F75" t="s">
        <v>321</v>
      </c>
      <c r="G75" t="s">
        <v>599</v>
      </c>
      <c r="H75" t="s">
        <v>716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966</v>
      </c>
      <c r="V75">
        <v>20.6</v>
      </c>
      <c r="W75" t="s">
        <v>713</v>
      </c>
    </row>
    <row r="77" spans="1:23" x14ac:dyDescent="0.2">
      <c r="A77" t="s">
        <v>1545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7" workbookViewId="0">
      <selection activeCell="H33" sqref="H33"/>
    </sheetView>
  </sheetViews>
  <sheetFormatPr baseColWidth="10" defaultColWidth="12.5" defaultRowHeight="15" x14ac:dyDescent="0.2"/>
  <sheetData>
    <row r="2" spans="1:23" s="1158" customFormat="1" x14ac:dyDescent="0.2">
      <c r="A2" s="1158" t="s">
        <v>1139</v>
      </c>
      <c r="B2" s="1158">
        <v>9</v>
      </c>
      <c r="C2" s="1158" t="s">
        <v>711</v>
      </c>
      <c r="D2" s="1158" t="s">
        <v>257</v>
      </c>
      <c r="E2" s="1158" t="s">
        <v>713</v>
      </c>
      <c r="F2" s="1158" t="s">
        <v>258</v>
      </c>
      <c r="G2" s="1158" t="s">
        <v>715</v>
      </c>
      <c r="H2" s="1158" t="s">
        <v>605</v>
      </c>
      <c r="I2" s="1159">
        <v>42432</v>
      </c>
      <c r="J2" s="1158">
        <v>24.9</v>
      </c>
      <c r="K2" s="1159">
        <v>42888</v>
      </c>
      <c r="L2" s="1158">
        <v>14.97</v>
      </c>
      <c r="M2" s="1158">
        <v>15</v>
      </c>
      <c r="N2" s="1158">
        <v>1.25</v>
      </c>
      <c r="O2" s="1158" t="b">
        <v>0</v>
      </c>
      <c r="P2" s="1158" t="s">
        <v>1159</v>
      </c>
      <c r="Q2" s="1158" t="s">
        <v>1160</v>
      </c>
      <c r="R2" s="1158" t="s">
        <v>1161</v>
      </c>
      <c r="S2" s="1158">
        <v>107</v>
      </c>
      <c r="T2" s="1158">
        <v>26</v>
      </c>
      <c r="U2" s="1158" t="s">
        <v>1100</v>
      </c>
      <c r="V2" s="1158">
        <v>14.97</v>
      </c>
      <c r="W2" s="1158" t="s">
        <v>713</v>
      </c>
    </row>
    <row r="3" spans="1:23" s="1158" customFormat="1" x14ac:dyDescent="0.2">
      <c r="A3" s="1158" t="s">
        <v>1139</v>
      </c>
      <c r="B3" s="1158">
        <v>8</v>
      </c>
      <c r="C3" s="1158" t="s">
        <v>711</v>
      </c>
      <c r="D3" s="1158" t="s">
        <v>255</v>
      </c>
      <c r="E3" s="1158" t="s">
        <v>713</v>
      </c>
      <c r="F3" s="1158" t="s">
        <v>256</v>
      </c>
      <c r="G3" s="1158" t="s">
        <v>715</v>
      </c>
      <c r="H3" s="1158" t="s">
        <v>605</v>
      </c>
      <c r="I3" s="1159">
        <v>42432</v>
      </c>
      <c r="J3" s="1158">
        <v>25.6</v>
      </c>
      <c r="K3" s="1159">
        <v>42888</v>
      </c>
      <c r="L3" s="1158">
        <v>14.97</v>
      </c>
      <c r="M3" s="1158">
        <v>15</v>
      </c>
      <c r="N3" s="1158">
        <v>1.25</v>
      </c>
      <c r="O3" s="1158" t="b">
        <v>0</v>
      </c>
      <c r="P3" s="1158" t="s">
        <v>1156</v>
      </c>
      <c r="Q3" s="1158" t="s">
        <v>1157</v>
      </c>
      <c r="R3" s="1158" t="s">
        <v>1158</v>
      </c>
      <c r="S3" s="1158">
        <v>113</v>
      </c>
      <c r="T3" s="1158">
        <v>25</v>
      </c>
      <c r="U3" s="1158" t="s">
        <v>1155</v>
      </c>
      <c r="V3" s="1158">
        <v>14.97</v>
      </c>
      <c r="W3" s="1158" t="s">
        <v>713</v>
      </c>
    </row>
    <row r="4" spans="1:23" s="1158" customFormat="1" x14ac:dyDescent="0.2">
      <c r="A4" s="1158" t="s">
        <v>1139</v>
      </c>
      <c r="B4" s="1158">
        <v>7</v>
      </c>
      <c r="C4" s="1158" t="s">
        <v>711</v>
      </c>
      <c r="D4" s="1158" t="s">
        <v>253</v>
      </c>
      <c r="E4" s="1158" t="s">
        <v>713</v>
      </c>
      <c r="F4" s="1158" t="s">
        <v>254</v>
      </c>
      <c r="G4" s="1158" t="s">
        <v>715</v>
      </c>
      <c r="H4" s="1158" t="s">
        <v>605</v>
      </c>
      <c r="I4" s="1159">
        <v>42432</v>
      </c>
      <c r="J4" s="1158">
        <v>25.2</v>
      </c>
      <c r="K4" s="1159">
        <v>42888</v>
      </c>
      <c r="L4" s="1158">
        <v>14.97</v>
      </c>
      <c r="M4" s="1158">
        <v>15</v>
      </c>
      <c r="N4" s="1158">
        <v>1.25</v>
      </c>
      <c r="O4" s="1158" t="b">
        <v>0</v>
      </c>
      <c r="P4" s="1158" t="s">
        <v>1152</v>
      </c>
      <c r="Q4" s="1158" t="s">
        <v>1153</v>
      </c>
      <c r="R4" s="1158" t="s">
        <v>1154</v>
      </c>
      <c r="S4" s="1158">
        <v>113</v>
      </c>
      <c r="T4" s="1158">
        <v>25</v>
      </c>
      <c r="U4" s="1158" t="s">
        <v>1155</v>
      </c>
      <c r="V4" s="1158">
        <v>14.97</v>
      </c>
      <c r="W4" s="1158" t="s">
        <v>713</v>
      </c>
    </row>
    <row r="5" spans="1:23" s="1158" customFormat="1" x14ac:dyDescent="0.2">
      <c r="A5" s="1158" t="s">
        <v>1139</v>
      </c>
      <c r="B5" s="1158">
        <v>5</v>
      </c>
      <c r="C5" s="1158" t="s">
        <v>711</v>
      </c>
      <c r="D5" s="1158" t="s">
        <v>248</v>
      </c>
      <c r="E5" s="1158" t="s">
        <v>713</v>
      </c>
      <c r="F5" s="1158" t="s">
        <v>249</v>
      </c>
      <c r="G5" s="1158" t="s">
        <v>715</v>
      </c>
      <c r="H5" s="1158" t="s">
        <v>605</v>
      </c>
      <c r="I5" s="1159">
        <v>42432</v>
      </c>
      <c r="J5" s="1158">
        <v>26.3</v>
      </c>
      <c r="K5" s="1159">
        <v>42888</v>
      </c>
      <c r="L5" s="1158">
        <v>14.97</v>
      </c>
      <c r="M5" s="1158">
        <v>15</v>
      </c>
      <c r="N5" s="1158">
        <v>1.25</v>
      </c>
      <c r="O5" s="1158" t="b">
        <v>0</v>
      </c>
      <c r="P5" s="1158" t="s">
        <v>1146</v>
      </c>
      <c r="Q5" s="1158" t="s">
        <v>1147</v>
      </c>
      <c r="R5" s="1158" t="s">
        <v>1148</v>
      </c>
      <c r="S5" s="1158">
        <v>112</v>
      </c>
      <c r="T5" s="1158">
        <v>26</v>
      </c>
      <c r="V5" s="1158">
        <v>14.97</v>
      </c>
      <c r="W5" s="1158" t="s">
        <v>713</v>
      </c>
    </row>
    <row r="6" spans="1:23" s="1158" customFormat="1" x14ac:dyDescent="0.2">
      <c r="A6" s="1158" t="s">
        <v>1139</v>
      </c>
      <c r="B6" s="1158">
        <v>6</v>
      </c>
      <c r="C6" s="1158" t="s">
        <v>711</v>
      </c>
      <c r="D6" s="1158" t="s">
        <v>251</v>
      </c>
      <c r="E6" s="1158" t="s">
        <v>713</v>
      </c>
      <c r="F6" s="1158" t="s">
        <v>252</v>
      </c>
      <c r="G6" s="1158" t="s">
        <v>715</v>
      </c>
      <c r="H6" s="1158" t="s">
        <v>605</v>
      </c>
      <c r="I6" s="1159">
        <v>42432</v>
      </c>
      <c r="J6" s="1158">
        <v>25.7</v>
      </c>
      <c r="K6" s="1159">
        <v>42888</v>
      </c>
      <c r="L6" s="1158">
        <v>14.97</v>
      </c>
      <c r="M6" s="1158">
        <v>15</v>
      </c>
      <c r="N6" s="1158">
        <v>1.25</v>
      </c>
      <c r="O6" s="1158" t="b">
        <v>0</v>
      </c>
      <c r="P6" s="1158" t="s">
        <v>1149</v>
      </c>
      <c r="Q6" s="1158" t="s">
        <v>1150</v>
      </c>
      <c r="R6" s="1158" t="s">
        <v>1151</v>
      </c>
      <c r="S6" s="1158">
        <v>110</v>
      </c>
      <c r="T6" s="1158">
        <v>25</v>
      </c>
      <c r="V6" s="1158">
        <v>14.97</v>
      </c>
      <c r="W6" s="1158" t="s">
        <v>713</v>
      </c>
    </row>
    <row r="7" spans="1:23" s="1158" customFormat="1" x14ac:dyDescent="0.2">
      <c r="A7" s="1158">
        <v>2</v>
      </c>
      <c r="B7" s="1158" t="s">
        <v>710</v>
      </c>
      <c r="C7" s="1158" t="s">
        <v>711</v>
      </c>
      <c r="D7" s="1158" t="s">
        <v>719</v>
      </c>
      <c r="E7" s="1158" t="s">
        <v>713</v>
      </c>
      <c r="F7" s="1158" t="s">
        <v>720</v>
      </c>
      <c r="G7" s="1158" t="s">
        <v>715</v>
      </c>
      <c r="H7" s="1158" t="s">
        <v>605</v>
      </c>
      <c r="I7" s="1159">
        <v>41731</v>
      </c>
      <c r="J7" s="1158">
        <v>25.6</v>
      </c>
      <c r="K7" s="1159">
        <v>42224</v>
      </c>
      <c r="L7" s="1158">
        <v>16.2</v>
      </c>
      <c r="M7" s="1158">
        <v>16</v>
      </c>
      <c r="N7" s="1158">
        <v>1.35</v>
      </c>
      <c r="P7" s="1158" t="s">
        <v>719</v>
      </c>
      <c r="Q7" s="1158" t="s">
        <v>1546</v>
      </c>
      <c r="R7" s="1158" t="s">
        <v>721</v>
      </c>
      <c r="S7" s="1158">
        <v>140</v>
      </c>
      <c r="T7" s="1158">
        <v>28</v>
      </c>
      <c r="V7" s="1158">
        <v>16.2</v>
      </c>
      <c r="W7" s="1158" t="s">
        <v>713</v>
      </c>
    </row>
    <row r="8" spans="1:23" s="1158" customFormat="1" x14ac:dyDescent="0.2">
      <c r="A8" s="1158">
        <v>4</v>
      </c>
      <c r="B8" s="1158" t="s">
        <v>710</v>
      </c>
      <c r="C8" s="1158" t="s">
        <v>711</v>
      </c>
      <c r="D8" s="1158" t="s">
        <v>727</v>
      </c>
      <c r="E8" s="1158" t="s">
        <v>713</v>
      </c>
      <c r="F8" s="1158" t="s">
        <v>728</v>
      </c>
      <c r="G8" s="1158" t="s">
        <v>715</v>
      </c>
      <c r="H8" s="1158" t="s">
        <v>605</v>
      </c>
      <c r="I8" s="1159">
        <v>41731</v>
      </c>
      <c r="J8" s="1158">
        <v>28.7</v>
      </c>
      <c r="K8" s="1159">
        <v>42224</v>
      </c>
      <c r="L8" s="1158">
        <v>16.2</v>
      </c>
      <c r="M8" s="1158">
        <v>16</v>
      </c>
      <c r="N8" s="1158">
        <v>1.35</v>
      </c>
      <c r="P8" s="1158" t="s">
        <v>727</v>
      </c>
      <c r="Q8" s="1158" t="s">
        <v>725</v>
      </c>
      <c r="R8" s="1158" t="s">
        <v>729</v>
      </c>
      <c r="S8" s="1158">
        <v>115</v>
      </c>
      <c r="T8" s="1158">
        <v>26</v>
      </c>
      <c r="V8" s="1158">
        <v>16.2</v>
      </c>
      <c r="W8" s="1158" t="s">
        <v>713</v>
      </c>
    </row>
    <row r="9" spans="1:23" s="1158" customFormat="1" x14ac:dyDescent="0.2">
      <c r="A9" s="1158">
        <v>6</v>
      </c>
      <c r="B9" s="1158" t="s">
        <v>710</v>
      </c>
      <c r="C9" s="1158" t="s">
        <v>711</v>
      </c>
      <c r="D9" s="1158" t="s">
        <v>735</v>
      </c>
      <c r="E9" s="1158" t="s">
        <v>713</v>
      </c>
      <c r="F9" s="1158" t="s">
        <v>736</v>
      </c>
      <c r="G9" s="1158" t="s">
        <v>715</v>
      </c>
      <c r="H9" s="1158" t="s">
        <v>605</v>
      </c>
      <c r="I9" s="1159">
        <v>41731</v>
      </c>
      <c r="J9" s="1158">
        <v>25.7</v>
      </c>
      <c r="K9" s="1159">
        <v>42224</v>
      </c>
      <c r="L9" s="1158">
        <v>16.2</v>
      </c>
      <c r="M9" s="1158">
        <v>16</v>
      </c>
      <c r="N9" s="1158">
        <v>1.35</v>
      </c>
      <c r="P9" s="1158" t="s">
        <v>735</v>
      </c>
      <c r="Q9" s="1158" t="s">
        <v>734</v>
      </c>
      <c r="R9" s="1158" t="s">
        <v>737</v>
      </c>
      <c r="S9" s="1158">
        <v>117</v>
      </c>
      <c r="T9" s="1158">
        <v>28</v>
      </c>
      <c r="V9" s="1158">
        <v>16.2</v>
      </c>
      <c r="W9" s="1158" t="s">
        <v>713</v>
      </c>
    </row>
    <row r="10" spans="1:23" s="1158" customFormat="1" x14ac:dyDescent="0.2">
      <c r="A10" s="1158">
        <v>13</v>
      </c>
      <c r="B10" s="1158" t="s">
        <v>710</v>
      </c>
      <c r="C10" s="1158" t="s">
        <v>711</v>
      </c>
      <c r="D10" s="1158" t="s">
        <v>763</v>
      </c>
      <c r="E10" s="1158" t="s">
        <v>713</v>
      </c>
      <c r="F10" s="1158" t="s">
        <v>764</v>
      </c>
      <c r="G10" s="1158" t="s">
        <v>715</v>
      </c>
      <c r="H10" s="1158" t="s">
        <v>605</v>
      </c>
      <c r="I10" s="1159">
        <v>41731</v>
      </c>
      <c r="J10" s="1158">
        <v>24.6</v>
      </c>
      <c r="K10" s="1159">
        <v>42224</v>
      </c>
      <c r="L10" s="1158">
        <v>16.2</v>
      </c>
      <c r="M10" s="1158">
        <v>16</v>
      </c>
      <c r="N10" s="1158">
        <v>1.35</v>
      </c>
      <c r="P10" s="1158" t="s">
        <v>763</v>
      </c>
      <c r="Q10" s="1158" t="s">
        <v>1547</v>
      </c>
      <c r="R10" s="1158" t="s">
        <v>1548</v>
      </c>
      <c r="S10" s="1158">
        <v>114</v>
      </c>
      <c r="T10" s="1158">
        <v>28</v>
      </c>
      <c r="V10" s="1158">
        <v>16.2</v>
      </c>
      <c r="W10" s="1158" t="s">
        <v>713</v>
      </c>
    </row>
    <row r="11" spans="1:23" s="1158" customFormat="1" x14ac:dyDescent="0.2">
      <c r="A11" s="1158">
        <v>15</v>
      </c>
      <c r="B11" s="1158" t="s">
        <v>710</v>
      </c>
      <c r="C11" s="1158" t="s">
        <v>711</v>
      </c>
      <c r="D11" s="1158" t="s">
        <v>771</v>
      </c>
      <c r="E11" s="1158" t="s">
        <v>713</v>
      </c>
      <c r="F11" s="1158" t="s">
        <v>772</v>
      </c>
      <c r="G11" s="1158" t="s">
        <v>715</v>
      </c>
      <c r="H11" s="1158" t="s">
        <v>605</v>
      </c>
      <c r="I11" s="1159">
        <v>41731</v>
      </c>
      <c r="J11" s="1158">
        <v>29.6</v>
      </c>
      <c r="K11" s="1159">
        <v>42224</v>
      </c>
      <c r="L11" s="1158">
        <v>16.2</v>
      </c>
      <c r="M11" s="1158">
        <v>16</v>
      </c>
      <c r="N11" s="1158">
        <v>1.35</v>
      </c>
      <c r="P11" s="1158" t="s">
        <v>771</v>
      </c>
      <c r="Q11" s="1158" t="s">
        <v>1549</v>
      </c>
      <c r="R11" s="1158" t="s">
        <v>1550</v>
      </c>
      <c r="S11" s="1158">
        <v>111</v>
      </c>
      <c r="T11" s="1158">
        <v>26</v>
      </c>
      <c r="V11" s="1158">
        <v>16.2</v>
      </c>
      <c r="W11" s="1158" t="s">
        <v>713</v>
      </c>
    </row>
    <row r="13" spans="1:23" x14ac:dyDescent="0.2">
      <c r="A13" t="s">
        <v>691</v>
      </c>
      <c r="B13" t="s">
        <v>692</v>
      </c>
      <c r="C13" t="s">
        <v>693</v>
      </c>
      <c r="D13" t="s">
        <v>59</v>
      </c>
      <c r="E13" t="s">
        <v>694</v>
      </c>
      <c r="F13" t="s">
        <v>695</v>
      </c>
      <c r="G13" t="s">
        <v>64</v>
      </c>
      <c r="H13" t="s">
        <v>63</v>
      </c>
      <c r="I13" t="s">
        <v>66</v>
      </c>
      <c r="J13" t="s">
        <v>696</v>
      </c>
      <c r="K13" t="s">
        <v>697</v>
      </c>
      <c r="L13" t="s">
        <v>698</v>
      </c>
      <c r="M13" t="s">
        <v>699</v>
      </c>
      <c r="N13" t="s">
        <v>700</v>
      </c>
      <c r="O13" t="s">
        <v>701</v>
      </c>
      <c r="P13" t="s">
        <v>702</v>
      </c>
      <c r="Q13" t="s">
        <v>703</v>
      </c>
      <c r="R13" t="s">
        <v>704</v>
      </c>
      <c r="S13" t="s">
        <v>705</v>
      </c>
      <c r="T13" t="s">
        <v>706</v>
      </c>
      <c r="U13" t="s">
        <v>707</v>
      </c>
      <c r="V13" t="s">
        <v>708</v>
      </c>
      <c r="W13" t="s">
        <v>709</v>
      </c>
    </row>
    <row r="14" spans="1:23" s="1155" customFormat="1" x14ac:dyDescent="0.2">
      <c r="A14" s="1155" t="s">
        <v>1139</v>
      </c>
      <c r="B14" s="1155">
        <v>11</v>
      </c>
      <c r="C14" s="1155" t="s">
        <v>711</v>
      </c>
      <c r="D14" s="1155" t="s">
        <v>262</v>
      </c>
      <c r="E14" s="1155" t="s">
        <v>713</v>
      </c>
      <c r="F14" s="1155" t="s">
        <v>263</v>
      </c>
      <c r="G14" s="1155" t="s">
        <v>715</v>
      </c>
      <c r="H14" s="1155" t="s">
        <v>716</v>
      </c>
      <c r="I14" s="1156">
        <v>42446</v>
      </c>
      <c r="J14" s="1155">
        <v>30.9</v>
      </c>
      <c r="K14" s="1156">
        <v>42881</v>
      </c>
      <c r="L14" s="1155">
        <v>14.3</v>
      </c>
      <c r="M14" s="1155">
        <v>14</v>
      </c>
      <c r="N14" s="1155">
        <v>1.19</v>
      </c>
      <c r="O14" s="1155" t="b">
        <v>0</v>
      </c>
      <c r="P14" s="1155" t="s">
        <v>1166</v>
      </c>
      <c r="Q14" s="1155" t="s">
        <v>1167</v>
      </c>
      <c r="R14" s="1155" t="s">
        <v>1168</v>
      </c>
      <c r="S14" s="1155">
        <v>107</v>
      </c>
      <c r="T14" s="1155">
        <v>25</v>
      </c>
      <c r="U14" s="1155" t="s">
        <v>1165</v>
      </c>
      <c r="V14" s="1155">
        <v>14.3</v>
      </c>
      <c r="W14" s="1155" t="s">
        <v>713</v>
      </c>
    </row>
    <row r="15" spans="1:23" s="1155" customFormat="1" x14ac:dyDescent="0.2">
      <c r="A15" s="1155" t="s">
        <v>1139</v>
      </c>
      <c r="B15" s="1155">
        <v>10</v>
      </c>
      <c r="C15" s="1155" t="s">
        <v>711</v>
      </c>
      <c r="D15" s="1155" t="s">
        <v>259</v>
      </c>
      <c r="E15" s="1155" t="s">
        <v>713</v>
      </c>
      <c r="F15" s="1155" t="s">
        <v>260</v>
      </c>
      <c r="G15" s="1155" t="s">
        <v>715</v>
      </c>
      <c r="H15" s="1155" t="s">
        <v>716</v>
      </c>
      <c r="I15" s="1156">
        <v>42446</v>
      </c>
      <c r="J15" s="1155">
        <v>29.2</v>
      </c>
      <c r="K15" s="1156">
        <v>42881</v>
      </c>
      <c r="L15" s="1155">
        <v>14.3</v>
      </c>
      <c r="M15" s="1155">
        <v>14</v>
      </c>
      <c r="N15" s="1155">
        <v>1.19</v>
      </c>
      <c r="O15" s="1155" t="b">
        <v>0</v>
      </c>
      <c r="P15" s="1155" t="s">
        <v>1162</v>
      </c>
      <c r="Q15" s="1155" t="s">
        <v>1163</v>
      </c>
      <c r="R15" s="1155" t="s">
        <v>1164</v>
      </c>
      <c r="S15" s="1155">
        <v>104</v>
      </c>
      <c r="T15" s="1155">
        <v>24</v>
      </c>
      <c r="U15" s="1155" t="s">
        <v>1165</v>
      </c>
      <c r="V15" s="1155">
        <v>14.3</v>
      </c>
      <c r="W15" s="1155" t="s">
        <v>713</v>
      </c>
    </row>
    <row r="16" spans="1:23" s="1155" customFormat="1" x14ac:dyDescent="0.2">
      <c r="A16" s="1155" t="s">
        <v>1139</v>
      </c>
      <c r="B16" s="1155">
        <v>12</v>
      </c>
      <c r="C16" s="1155" t="s">
        <v>711</v>
      </c>
      <c r="D16" s="1155" t="s">
        <v>264</v>
      </c>
      <c r="E16" s="1155" t="s">
        <v>713</v>
      </c>
      <c r="F16" s="1155" t="s">
        <v>265</v>
      </c>
      <c r="G16" s="1155" t="s">
        <v>715</v>
      </c>
      <c r="H16" s="1155" t="s">
        <v>716</v>
      </c>
      <c r="I16" s="1156">
        <v>42446</v>
      </c>
      <c r="J16" s="1155">
        <v>27.9</v>
      </c>
      <c r="K16" s="1156">
        <v>42881</v>
      </c>
      <c r="L16" s="1155">
        <v>14.3</v>
      </c>
      <c r="M16" s="1155">
        <v>14</v>
      </c>
      <c r="N16" s="1155">
        <v>1.19</v>
      </c>
      <c r="O16" s="1155" t="b">
        <v>0</v>
      </c>
      <c r="P16" s="1155" t="s">
        <v>1169</v>
      </c>
      <c r="Q16" s="1155" t="s">
        <v>1170</v>
      </c>
      <c r="R16" s="1155" t="s">
        <v>1171</v>
      </c>
      <c r="V16" s="1155">
        <v>14.3</v>
      </c>
      <c r="W16" s="1155" t="s">
        <v>713</v>
      </c>
    </row>
    <row r="17" spans="1:23" s="1155" customFormat="1" x14ac:dyDescent="0.2">
      <c r="A17" s="1155" t="s">
        <v>1139</v>
      </c>
      <c r="B17" s="1155">
        <v>14</v>
      </c>
      <c r="C17" s="1155" t="s">
        <v>711</v>
      </c>
      <c r="D17" s="1155" t="s">
        <v>269</v>
      </c>
      <c r="E17" s="1155" t="s">
        <v>713</v>
      </c>
      <c r="F17" s="1155" t="s">
        <v>270</v>
      </c>
      <c r="G17" s="1155" t="s">
        <v>715</v>
      </c>
      <c r="H17" s="1155" t="s">
        <v>716</v>
      </c>
      <c r="I17" s="1156">
        <v>42432</v>
      </c>
      <c r="J17" s="1155">
        <v>31.2</v>
      </c>
      <c r="K17" s="1156">
        <v>42881</v>
      </c>
      <c r="L17" s="1155">
        <v>14.77</v>
      </c>
      <c r="M17" s="1155">
        <v>15</v>
      </c>
      <c r="N17" s="1155">
        <v>1.23</v>
      </c>
      <c r="O17" s="1155" t="b">
        <v>0</v>
      </c>
      <c r="P17" s="1155" t="s">
        <v>1173</v>
      </c>
      <c r="Q17" s="1155" t="s">
        <v>1174</v>
      </c>
      <c r="R17" s="1155" t="s">
        <v>1175</v>
      </c>
      <c r="S17" s="1155">
        <v>93</v>
      </c>
      <c r="T17" s="1155">
        <v>25</v>
      </c>
      <c r="U17" s="1155" t="s">
        <v>1165</v>
      </c>
      <c r="V17" s="1155">
        <v>14.77</v>
      </c>
      <c r="W17" s="1155" t="s">
        <v>713</v>
      </c>
    </row>
    <row r="18" spans="1:23" s="1155" customFormat="1" x14ac:dyDescent="0.2">
      <c r="A18" s="1155" t="s">
        <v>1139</v>
      </c>
      <c r="B18" s="1155">
        <v>15</v>
      </c>
      <c r="C18" s="1155" t="s">
        <v>711</v>
      </c>
      <c r="D18" s="1155" t="s">
        <v>271</v>
      </c>
      <c r="E18" s="1155" t="s">
        <v>713</v>
      </c>
      <c r="F18" s="1155" t="s">
        <v>272</v>
      </c>
      <c r="G18" s="1155" t="s">
        <v>715</v>
      </c>
      <c r="H18" s="1155" t="s">
        <v>716</v>
      </c>
      <c r="I18" s="1156">
        <v>42432</v>
      </c>
      <c r="J18" s="1155">
        <v>34.1</v>
      </c>
      <c r="K18" s="1156">
        <v>42881</v>
      </c>
      <c r="L18" s="1155">
        <v>14.77</v>
      </c>
      <c r="M18" s="1155">
        <v>15</v>
      </c>
      <c r="N18" s="1155">
        <v>1.23</v>
      </c>
      <c r="O18" s="1155" t="b">
        <v>0</v>
      </c>
      <c r="P18" s="1155" t="s">
        <v>1176</v>
      </c>
      <c r="Q18" s="1155" t="s">
        <v>1177</v>
      </c>
      <c r="R18" s="1155" t="s">
        <v>1178</v>
      </c>
      <c r="S18" s="1155">
        <v>102</v>
      </c>
      <c r="T18" s="1155">
        <v>25</v>
      </c>
      <c r="U18" s="1155" t="s">
        <v>1165</v>
      </c>
      <c r="V18" s="1155">
        <v>14.77</v>
      </c>
      <c r="W18" s="1155" t="s">
        <v>713</v>
      </c>
    </row>
    <row r="19" spans="1:23" x14ac:dyDescent="0.2">
      <c r="A19" t="s">
        <v>1139</v>
      </c>
      <c r="B19">
        <v>13</v>
      </c>
      <c r="C19" t="s">
        <v>711</v>
      </c>
      <c r="D19" t="s">
        <v>266</v>
      </c>
      <c r="E19" t="s">
        <v>713</v>
      </c>
      <c r="F19" t="s">
        <v>267</v>
      </c>
      <c r="G19" t="s">
        <v>715</v>
      </c>
      <c r="H19" t="s">
        <v>716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1172</v>
      </c>
      <c r="V19">
        <v>14.77</v>
      </c>
      <c r="W19" t="s">
        <v>713</v>
      </c>
    </row>
    <row r="20" spans="1:23" s="1155" customFormat="1" x14ac:dyDescent="0.2">
      <c r="B20" s="1155" t="s">
        <v>710</v>
      </c>
      <c r="C20" s="1155" t="s">
        <v>711</v>
      </c>
      <c r="D20" s="1155" t="s">
        <v>712</v>
      </c>
      <c r="E20" s="1155" t="s">
        <v>713</v>
      </c>
      <c r="F20" s="1155" t="s">
        <v>714</v>
      </c>
      <c r="G20" s="1155" t="s">
        <v>715</v>
      </c>
      <c r="H20" s="1155" t="s">
        <v>716</v>
      </c>
      <c r="I20" s="1156">
        <v>41731</v>
      </c>
      <c r="J20" s="1155">
        <v>30.7</v>
      </c>
      <c r="K20" s="1156">
        <v>42224</v>
      </c>
      <c r="L20" s="1155">
        <v>16.2</v>
      </c>
      <c r="M20" s="1155">
        <v>16</v>
      </c>
      <c r="N20" s="1155">
        <v>1.35</v>
      </c>
      <c r="P20" s="1155" t="s">
        <v>712</v>
      </c>
      <c r="Q20" s="1155" t="s">
        <v>717</v>
      </c>
      <c r="R20" s="1155" t="s">
        <v>718</v>
      </c>
      <c r="V20" s="1155">
        <v>16.2</v>
      </c>
      <c r="W20" s="1155" t="s">
        <v>713</v>
      </c>
    </row>
    <row r="21" spans="1:23" s="1155" customFormat="1" x14ac:dyDescent="0.2">
      <c r="A21" s="1155">
        <v>3</v>
      </c>
      <c r="B21" s="1155" t="s">
        <v>710</v>
      </c>
      <c r="C21" s="1155" t="s">
        <v>711</v>
      </c>
      <c r="D21" s="1155" t="s">
        <v>723</v>
      </c>
      <c r="E21" s="1155" t="s">
        <v>713</v>
      </c>
      <c r="F21" s="1155" t="s">
        <v>724</v>
      </c>
      <c r="G21" s="1155" t="s">
        <v>715</v>
      </c>
      <c r="H21" s="1155" t="s">
        <v>716</v>
      </c>
      <c r="I21" s="1156">
        <v>41731</v>
      </c>
      <c r="J21" s="1155">
        <v>32.1</v>
      </c>
      <c r="K21" s="1156">
        <v>42224</v>
      </c>
      <c r="L21" s="1155">
        <v>16.2</v>
      </c>
      <c r="M21" s="1155">
        <v>16</v>
      </c>
      <c r="N21" s="1155">
        <v>1.35</v>
      </c>
      <c r="P21" s="1155" t="s">
        <v>723</v>
      </c>
      <c r="Q21" s="1155" t="s">
        <v>1551</v>
      </c>
      <c r="R21" s="1155" t="s">
        <v>726</v>
      </c>
      <c r="S21" s="1155">
        <v>140</v>
      </c>
      <c r="T21" s="1155">
        <v>25</v>
      </c>
      <c r="V21" s="1155">
        <v>16.2</v>
      </c>
      <c r="W21" s="1155" t="s">
        <v>713</v>
      </c>
    </row>
    <row r="22" spans="1:23" s="1155" customFormat="1" x14ac:dyDescent="0.2">
      <c r="A22" s="1155">
        <v>5</v>
      </c>
      <c r="B22" s="1155" t="s">
        <v>710</v>
      </c>
      <c r="C22" s="1155" t="s">
        <v>711</v>
      </c>
      <c r="D22" s="1155" t="s">
        <v>731</v>
      </c>
      <c r="E22" s="1155" t="s">
        <v>713</v>
      </c>
      <c r="F22" s="1155" t="s">
        <v>732</v>
      </c>
      <c r="G22" s="1155" t="s">
        <v>715</v>
      </c>
      <c r="H22" s="1155" t="s">
        <v>716</v>
      </c>
      <c r="I22" s="1156">
        <v>41731</v>
      </c>
      <c r="J22" s="1155">
        <v>31.6</v>
      </c>
      <c r="K22" s="1156">
        <v>42224</v>
      </c>
      <c r="L22" s="1155">
        <v>16.2</v>
      </c>
      <c r="M22" s="1155">
        <v>16</v>
      </c>
      <c r="N22" s="1155">
        <v>1.35</v>
      </c>
      <c r="P22" s="1155" t="s">
        <v>731</v>
      </c>
      <c r="Q22" s="1155" t="s">
        <v>730</v>
      </c>
      <c r="R22" s="1155" t="s">
        <v>733</v>
      </c>
      <c r="S22" s="1155">
        <v>115</v>
      </c>
      <c r="T22" s="1155">
        <v>26</v>
      </c>
      <c r="V22" s="1155">
        <v>16.2</v>
      </c>
      <c r="W22" s="1155" t="s">
        <v>713</v>
      </c>
    </row>
    <row r="23" spans="1:23" s="1155" customFormat="1" x14ac:dyDescent="0.2">
      <c r="A23" s="1155">
        <v>12</v>
      </c>
      <c r="B23" s="1155" t="s">
        <v>710</v>
      </c>
      <c r="C23" s="1155" t="s">
        <v>711</v>
      </c>
      <c r="D23" s="1155" t="s">
        <v>759</v>
      </c>
      <c r="E23" s="1155" t="s">
        <v>713</v>
      </c>
      <c r="F23" s="1155" t="s">
        <v>760</v>
      </c>
      <c r="G23" s="1155" t="s">
        <v>715</v>
      </c>
      <c r="H23" s="1155" t="s">
        <v>716</v>
      </c>
      <c r="I23" s="1156">
        <v>41731</v>
      </c>
      <c r="J23" s="1155">
        <v>30.6</v>
      </c>
      <c r="K23" s="1156">
        <v>42224</v>
      </c>
      <c r="L23" s="1155">
        <v>16.2</v>
      </c>
      <c r="M23" s="1155">
        <v>16</v>
      </c>
      <c r="N23" s="1155">
        <v>1.35</v>
      </c>
      <c r="P23" s="1155" t="s">
        <v>759</v>
      </c>
      <c r="Q23" s="1155" t="s">
        <v>1552</v>
      </c>
      <c r="R23" s="1155" t="s">
        <v>1553</v>
      </c>
      <c r="S23" s="1155">
        <v>114</v>
      </c>
      <c r="T23" s="1155">
        <v>26</v>
      </c>
      <c r="V23" s="1155">
        <v>16.2</v>
      </c>
      <c r="W23" s="1155" t="s">
        <v>713</v>
      </c>
    </row>
    <row r="24" spans="1:23" s="1155" customFormat="1" x14ac:dyDescent="0.2">
      <c r="A24" s="1155">
        <v>14</v>
      </c>
      <c r="B24" s="1155" t="s">
        <v>710</v>
      </c>
      <c r="C24" s="1155" t="s">
        <v>711</v>
      </c>
      <c r="D24" s="1155" t="s">
        <v>767</v>
      </c>
      <c r="E24" s="1155" t="s">
        <v>713</v>
      </c>
      <c r="F24" s="1155" t="s">
        <v>768</v>
      </c>
      <c r="G24" s="1155" t="s">
        <v>715</v>
      </c>
      <c r="H24" s="1155" t="s">
        <v>716</v>
      </c>
      <c r="I24" s="1156">
        <v>41731</v>
      </c>
      <c r="J24" s="1155">
        <v>32.200000000000003</v>
      </c>
      <c r="K24" s="1156">
        <v>42224</v>
      </c>
      <c r="L24" s="1155">
        <v>16.2</v>
      </c>
      <c r="M24" s="1155">
        <v>16</v>
      </c>
      <c r="N24" s="1155">
        <v>1.35</v>
      </c>
      <c r="P24" s="1155" t="s">
        <v>767</v>
      </c>
      <c r="Q24" s="1155" t="s">
        <v>1554</v>
      </c>
      <c r="R24" s="1155" t="s">
        <v>1555</v>
      </c>
      <c r="S24" s="1155">
        <v>111</v>
      </c>
      <c r="T24" s="1155">
        <v>26</v>
      </c>
      <c r="V24" s="1155">
        <v>16.2</v>
      </c>
      <c r="W24" s="1155" t="s">
        <v>713</v>
      </c>
    </row>
    <row r="25" spans="1:23" s="1155" customFormat="1" x14ac:dyDescent="0.2">
      <c r="I25" s="1156"/>
      <c r="K25" s="1156"/>
    </row>
    <row r="27" spans="1:23" s="1160" customFormat="1" x14ac:dyDescent="0.2">
      <c r="A27" s="1160" t="s">
        <v>841</v>
      </c>
      <c r="B27" s="1160">
        <v>3</v>
      </c>
      <c r="C27" s="1160" t="s">
        <v>711</v>
      </c>
      <c r="D27" s="1160" t="s">
        <v>850</v>
      </c>
      <c r="E27" s="1160" t="s">
        <v>713</v>
      </c>
      <c r="F27" s="1160">
        <v>26</v>
      </c>
      <c r="G27" s="1160" t="s">
        <v>715</v>
      </c>
      <c r="H27" s="1160" t="s">
        <v>716</v>
      </c>
      <c r="I27" s="1161">
        <v>41948</v>
      </c>
      <c r="J27" s="1160">
        <v>33.4</v>
      </c>
      <c r="K27" s="1161">
        <v>42483</v>
      </c>
      <c r="L27" s="1160">
        <v>17.600000000000001</v>
      </c>
      <c r="M27" s="1160">
        <v>18</v>
      </c>
      <c r="N27" s="1160">
        <v>1.47</v>
      </c>
      <c r="O27" s="1160" t="b">
        <v>1</v>
      </c>
      <c r="P27" s="1160" t="s">
        <v>851</v>
      </c>
      <c r="Q27" s="1160" t="s">
        <v>852</v>
      </c>
      <c r="R27" s="1160" t="s">
        <v>853</v>
      </c>
      <c r="S27" s="1160">
        <v>119</v>
      </c>
      <c r="T27" s="1160">
        <v>26</v>
      </c>
      <c r="V27" s="1160">
        <v>17.600000000000001</v>
      </c>
      <c r="W27" s="1160" t="s">
        <v>713</v>
      </c>
    </row>
    <row r="28" spans="1:23" s="1160" customFormat="1" x14ac:dyDescent="0.2">
      <c r="A28" s="1160" t="s">
        <v>841</v>
      </c>
      <c r="B28" s="1160">
        <v>1</v>
      </c>
      <c r="C28" s="1160" t="s">
        <v>711</v>
      </c>
      <c r="D28" s="1160" t="s">
        <v>842</v>
      </c>
      <c r="E28" s="1160" t="s">
        <v>713</v>
      </c>
      <c r="F28" s="1160">
        <v>24</v>
      </c>
      <c r="G28" s="1160" t="s">
        <v>715</v>
      </c>
      <c r="H28" s="1160" t="s">
        <v>716</v>
      </c>
      <c r="I28" s="1161">
        <v>41893</v>
      </c>
      <c r="J28" s="1160">
        <v>32.200000000000003</v>
      </c>
      <c r="K28" s="1161">
        <v>42483</v>
      </c>
      <c r="L28" s="1160">
        <v>19.399999999999999</v>
      </c>
      <c r="M28" s="1160">
        <v>19</v>
      </c>
      <c r="N28" s="1160">
        <v>1.62</v>
      </c>
      <c r="O28" s="1160" t="b">
        <v>1</v>
      </c>
      <c r="P28" s="1160" t="s">
        <v>843</v>
      </c>
      <c r="Q28" s="1160" t="s">
        <v>844</v>
      </c>
      <c r="R28" s="1160" t="s">
        <v>845</v>
      </c>
      <c r="S28" s="1160">
        <v>115</v>
      </c>
      <c r="T28" s="1160">
        <v>26</v>
      </c>
      <c r="V28" s="1160">
        <v>19.399999999999999</v>
      </c>
      <c r="W28" s="1160" t="s">
        <v>713</v>
      </c>
    </row>
    <row r="29" spans="1:23" s="1155" customFormat="1" x14ac:dyDescent="0.2">
      <c r="A29" s="1155" t="s">
        <v>1139</v>
      </c>
      <c r="B29" s="1155">
        <v>16</v>
      </c>
      <c r="C29" s="1155" t="s">
        <v>711</v>
      </c>
      <c r="D29" s="1155" t="s">
        <v>273</v>
      </c>
      <c r="E29" s="1155" t="s">
        <v>713</v>
      </c>
      <c r="F29" s="1155" t="s">
        <v>274</v>
      </c>
      <c r="G29" s="1155" t="s">
        <v>715</v>
      </c>
      <c r="H29" s="1155" t="s">
        <v>716</v>
      </c>
      <c r="I29" s="1156">
        <v>42376</v>
      </c>
      <c r="J29" s="1155">
        <v>32.799999999999997</v>
      </c>
      <c r="K29" s="1156">
        <v>42888</v>
      </c>
      <c r="L29" s="1155">
        <v>16.829999999999998</v>
      </c>
      <c r="M29" s="1155">
        <v>17</v>
      </c>
      <c r="N29" s="1155">
        <v>1.4</v>
      </c>
      <c r="O29" s="1155" t="b">
        <v>1</v>
      </c>
      <c r="P29" s="1155" t="s">
        <v>1179</v>
      </c>
      <c r="Q29" s="1155" t="s">
        <v>1180</v>
      </c>
      <c r="R29" s="1155" t="s">
        <v>1181</v>
      </c>
      <c r="S29" s="1155">
        <v>109</v>
      </c>
      <c r="T29" s="1155">
        <v>27</v>
      </c>
      <c r="U29" s="1155" t="s">
        <v>1155</v>
      </c>
      <c r="V29" s="1155">
        <v>16.829999999999998</v>
      </c>
      <c r="W29" s="1155" t="s">
        <v>713</v>
      </c>
    </row>
    <row r="30" spans="1:23" s="1160" customFormat="1" x14ac:dyDescent="0.2">
      <c r="A30" s="1160" t="s">
        <v>841</v>
      </c>
      <c r="B30" s="1160">
        <v>2</v>
      </c>
      <c r="C30" s="1160" t="s">
        <v>711</v>
      </c>
      <c r="D30" s="1160" t="s">
        <v>846</v>
      </c>
      <c r="E30" s="1160" t="s">
        <v>713</v>
      </c>
      <c r="F30" s="1160">
        <v>25</v>
      </c>
      <c r="G30" s="1160" t="s">
        <v>715</v>
      </c>
      <c r="H30" s="1160" t="s">
        <v>716</v>
      </c>
      <c r="I30" s="1161">
        <v>41893</v>
      </c>
      <c r="J30" s="1160">
        <v>34.1</v>
      </c>
      <c r="K30" s="1161">
        <v>42483</v>
      </c>
      <c r="L30" s="1160">
        <v>19.399999999999999</v>
      </c>
      <c r="M30" s="1160">
        <v>19</v>
      </c>
      <c r="N30" s="1160">
        <v>1.62</v>
      </c>
      <c r="O30" s="1160" t="b">
        <v>1</v>
      </c>
      <c r="P30" s="1160" t="s">
        <v>847</v>
      </c>
      <c r="Q30" s="1160" t="s">
        <v>848</v>
      </c>
      <c r="R30" s="1160" t="s">
        <v>849</v>
      </c>
      <c r="S30" s="1160">
        <v>126</v>
      </c>
      <c r="T30" s="1160">
        <v>25</v>
      </c>
      <c r="V30" s="1160">
        <v>19.399999999999999</v>
      </c>
      <c r="W30" s="1160" t="s">
        <v>713</v>
      </c>
    </row>
    <row r="31" spans="1:23" s="1160" customFormat="1" x14ac:dyDescent="0.2">
      <c r="A31" s="1160" t="s">
        <v>841</v>
      </c>
      <c r="B31" s="1160">
        <v>5</v>
      </c>
      <c r="C31" s="1160" t="s">
        <v>711</v>
      </c>
      <c r="D31" s="1160" t="s">
        <v>858</v>
      </c>
      <c r="E31" s="1160" t="s">
        <v>713</v>
      </c>
      <c r="F31" s="1160">
        <v>28</v>
      </c>
      <c r="G31" s="1160" t="s">
        <v>715</v>
      </c>
      <c r="H31" s="1160" t="s">
        <v>716</v>
      </c>
      <c r="I31" s="1161">
        <v>41893</v>
      </c>
      <c r="J31" s="1160">
        <v>32.200000000000003</v>
      </c>
      <c r="K31" s="1161">
        <v>42483</v>
      </c>
      <c r="L31" s="1160">
        <v>19.399999999999999</v>
      </c>
      <c r="M31" s="1160">
        <v>19</v>
      </c>
      <c r="N31" s="1160">
        <v>1.62</v>
      </c>
      <c r="O31" s="1160" t="b">
        <v>1</v>
      </c>
      <c r="P31" s="1160" t="s">
        <v>859</v>
      </c>
      <c r="Q31" s="1160" t="s">
        <v>860</v>
      </c>
      <c r="R31" s="1160" t="s">
        <v>861</v>
      </c>
      <c r="S31" s="1160">
        <v>110</v>
      </c>
      <c r="T31" s="1160">
        <v>26</v>
      </c>
      <c r="V31" s="1160">
        <v>19.399999999999999</v>
      </c>
      <c r="W31" s="1160" t="s">
        <v>713</v>
      </c>
    </row>
    <row r="32" spans="1:23" s="1160" customFormat="1" x14ac:dyDescent="0.2">
      <c r="A32" s="1160" t="s">
        <v>841</v>
      </c>
      <c r="B32" s="1160">
        <v>6</v>
      </c>
      <c r="C32" s="1160" t="s">
        <v>711</v>
      </c>
      <c r="D32" s="1160" t="s">
        <v>862</v>
      </c>
      <c r="E32" s="1160" t="s">
        <v>713</v>
      </c>
      <c r="F32" s="1160">
        <v>30</v>
      </c>
      <c r="G32" s="1160" t="s">
        <v>715</v>
      </c>
      <c r="H32" s="1160" t="s">
        <v>716</v>
      </c>
      <c r="I32" s="1161">
        <v>41893</v>
      </c>
      <c r="J32" s="1160">
        <v>31.9</v>
      </c>
      <c r="K32" s="1161">
        <v>42483</v>
      </c>
      <c r="L32" s="1160">
        <v>19.399999999999999</v>
      </c>
      <c r="M32" s="1160">
        <v>19</v>
      </c>
      <c r="N32" s="1160">
        <v>1.62</v>
      </c>
      <c r="O32" s="1160" t="b">
        <v>1</v>
      </c>
      <c r="P32" s="1160" t="s">
        <v>863</v>
      </c>
      <c r="Q32" s="1160" t="s">
        <v>864</v>
      </c>
      <c r="R32" s="1160" t="s">
        <v>865</v>
      </c>
      <c r="S32" s="1160">
        <v>109</v>
      </c>
      <c r="T32" s="1160">
        <v>27</v>
      </c>
      <c r="V32" s="1160">
        <v>19.399999999999999</v>
      </c>
      <c r="W32" s="1160" t="s">
        <v>713</v>
      </c>
    </row>
    <row r="33" spans="1:23" s="328" customFormat="1" x14ac:dyDescent="0.2">
      <c r="A33" s="328" t="s">
        <v>1389</v>
      </c>
      <c r="B33" s="328">
        <v>30</v>
      </c>
      <c r="C33" s="328" t="s">
        <v>711</v>
      </c>
      <c r="D33" s="328" t="s">
        <v>1484</v>
      </c>
      <c r="E33" s="328" t="s">
        <v>713</v>
      </c>
      <c r="F33" s="328" t="s">
        <v>1485</v>
      </c>
      <c r="G33" s="328" t="s">
        <v>715</v>
      </c>
      <c r="H33" s="328" t="s">
        <v>605</v>
      </c>
      <c r="I33" s="1152">
        <v>42465</v>
      </c>
      <c r="J33" s="328">
        <v>29.3</v>
      </c>
      <c r="K33" s="1152">
        <v>43055</v>
      </c>
      <c r="L33" s="328">
        <v>19.670000000000002</v>
      </c>
      <c r="M33" s="328">
        <v>20</v>
      </c>
      <c r="P33" s="328" t="s">
        <v>1486</v>
      </c>
      <c r="V33" s="328">
        <v>19.670000000000002</v>
      </c>
      <c r="W33" s="328" t="s">
        <v>713</v>
      </c>
    </row>
    <row r="34" spans="1:23" x14ac:dyDescent="0.2">
      <c r="A34" t="s">
        <v>1389</v>
      </c>
      <c r="B34">
        <v>29</v>
      </c>
      <c r="C34" t="s">
        <v>711</v>
      </c>
      <c r="D34" t="s">
        <v>1481</v>
      </c>
      <c r="E34" t="s">
        <v>713</v>
      </c>
      <c r="F34" t="s">
        <v>1482</v>
      </c>
      <c r="G34" t="s">
        <v>715</v>
      </c>
      <c r="H34" t="s">
        <v>716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1483</v>
      </c>
      <c r="V34">
        <v>19.670000000000002</v>
      </c>
      <c r="W34" t="s">
        <v>713</v>
      </c>
    </row>
    <row r="35" spans="1:23" s="1155" customFormat="1" x14ac:dyDescent="0.2">
      <c r="A35" s="1155" t="s">
        <v>841</v>
      </c>
      <c r="B35" s="1155">
        <v>4</v>
      </c>
      <c r="C35" s="1155" t="s">
        <v>711</v>
      </c>
      <c r="D35" s="1155" t="s">
        <v>854</v>
      </c>
      <c r="E35" s="1155" t="s">
        <v>713</v>
      </c>
      <c r="F35" s="1155">
        <v>27</v>
      </c>
      <c r="G35" s="1155" t="s">
        <v>715</v>
      </c>
      <c r="H35" s="1155" t="s">
        <v>605</v>
      </c>
      <c r="I35" s="1156">
        <v>41893</v>
      </c>
      <c r="J35" s="1155">
        <v>25.7</v>
      </c>
      <c r="K35" s="1156">
        <v>42483</v>
      </c>
      <c r="L35" s="1155">
        <v>19.399999999999999</v>
      </c>
      <c r="M35" s="1155">
        <v>19</v>
      </c>
      <c r="N35" s="1155">
        <v>1.62</v>
      </c>
      <c r="O35" s="1155" t="b">
        <v>1</v>
      </c>
      <c r="P35" s="1155" t="s">
        <v>855</v>
      </c>
      <c r="Q35" s="1155" t="s">
        <v>856</v>
      </c>
      <c r="R35" s="1155" t="s">
        <v>857</v>
      </c>
      <c r="S35" s="1155">
        <v>110</v>
      </c>
      <c r="T35" s="1155">
        <v>24</v>
      </c>
      <c r="V35" s="1155">
        <v>19.399999999999999</v>
      </c>
      <c r="W35" s="1155" t="s">
        <v>713</v>
      </c>
    </row>
    <row r="36" spans="1:23" x14ac:dyDescent="0.2">
      <c r="A36" t="s">
        <v>1139</v>
      </c>
      <c r="B36">
        <v>17</v>
      </c>
      <c r="C36" t="s">
        <v>711</v>
      </c>
      <c r="D36" t="s">
        <v>276</v>
      </c>
      <c r="E36" t="s">
        <v>713</v>
      </c>
      <c r="F36" t="s">
        <v>277</v>
      </c>
      <c r="G36" t="s">
        <v>715</v>
      </c>
      <c r="H36" t="s">
        <v>716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1182</v>
      </c>
      <c r="V36">
        <v>16.829999999999998</v>
      </c>
      <c r="W36" t="s">
        <v>713</v>
      </c>
    </row>
    <row r="38" spans="1:23" x14ac:dyDescent="0.2">
      <c r="A38" t="s">
        <v>691</v>
      </c>
      <c r="B38" t="s">
        <v>692</v>
      </c>
      <c r="C38" t="s">
        <v>693</v>
      </c>
      <c r="D38" t="s">
        <v>59</v>
      </c>
      <c r="E38" t="s">
        <v>694</v>
      </c>
      <c r="F38" t="s">
        <v>695</v>
      </c>
      <c r="G38" t="s">
        <v>64</v>
      </c>
      <c r="H38" t="s">
        <v>63</v>
      </c>
      <c r="I38" t="s">
        <v>66</v>
      </c>
      <c r="J38" t="s">
        <v>696</v>
      </c>
      <c r="K38" t="s">
        <v>697</v>
      </c>
      <c r="L38" t="s">
        <v>698</v>
      </c>
      <c r="M38" t="s">
        <v>699</v>
      </c>
      <c r="N38" t="s">
        <v>700</v>
      </c>
      <c r="O38" t="s">
        <v>701</v>
      </c>
      <c r="P38" t="s">
        <v>702</v>
      </c>
      <c r="Q38" t="s">
        <v>703</v>
      </c>
      <c r="R38" t="s">
        <v>704</v>
      </c>
      <c r="S38" t="s">
        <v>705</v>
      </c>
      <c r="T38" t="s">
        <v>706</v>
      </c>
      <c r="U38" t="s">
        <v>707</v>
      </c>
      <c r="V38" t="s">
        <v>708</v>
      </c>
      <c r="W38" t="s">
        <v>709</v>
      </c>
    </row>
    <row r="39" spans="1:23" x14ac:dyDescent="0.2">
      <c r="A39" t="s">
        <v>1235</v>
      </c>
      <c r="B39">
        <v>20</v>
      </c>
      <c r="C39" t="s">
        <v>711</v>
      </c>
      <c r="D39" t="s">
        <v>204</v>
      </c>
      <c r="E39" t="s">
        <v>14</v>
      </c>
      <c r="F39" t="s">
        <v>232</v>
      </c>
      <c r="G39" t="s">
        <v>715</v>
      </c>
      <c r="H39" t="s">
        <v>605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1272</v>
      </c>
      <c r="V39">
        <v>16.399999999999999</v>
      </c>
      <c r="W39" t="s">
        <v>14</v>
      </c>
    </row>
    <row r="40" spans="1:23" x14ac:dyDescent="0.2">
      <c r="A40" t="s">
        <v>1235</v>
      </c>
      <c r="B40">
        <v>21</v>
      </c>
      <c r="C40" t="s">
        <v>711</v>
      </c>
      <c r="D40" t="s">
        <v>234</v>
      </c>
      <c r="E40" t="s">
        <v>14</v>
      </c>
      <c r="F40" t="s">
        <v>235</v>
      </c>
      <c r="G40" t="s">
        <v>715</v>
      </c>
      <c r="H40" t="s">
        <v>605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1273</v>
      </c>
      <c r="V40">
        <v>16.399999999999999</v>
      </c>
      <c r="W40" t="s">
        <v>14</v>
      </c>
    </row>
    <row r="41" spans="1:23" x14ac:dyDescent="0.2">
      <c r="A41" t="s">
        <v>1235</v>
      </c>
      <c r="B41">
        <v>22</v>
      </c>
      <c r="C41" t="s">
        <v>711</v>
      </c>
      <c r="D41" t="s">
        <v>236</v>
      </c>
      <c r="E41" t="s">
        <v>14</v>
      </c>
      <c r="F41" t="s">
        <v>237</v>
      </c>
      <c r="G41" t="s">
        <v>715</v>
      </c>
      <c r="H41" t="s">
        <v>605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1274</v>
      </c>
      <c r="V41">
        <v>16.07</v>
      </c>
      <c r="W41" t="s">
        <v>14</v>
      </c>
    </row>
    <row r="42" spans="1:23" x14ac:dyDescent="0.2">
      <c r="A42" t="s">
        <v>1389</v>
      </c>
      <c r="B42">
        <v>19</v>
      </c>
      <c r="C42" t="s">
        <v>711</v>
      </c>
      <c r="D42" t="s">
        <v>1444</v>
      </c>
      <c r="E42" t="s">
        <v>14</v>
      </c>
      <c r="F42" t="s">
        <v>1445</v>
      </c>
      <c r="G42" t="s">
        <v>715</v>
      </c>
      <c r="H42" t="s">
        <v>1446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1447</v>
      </c>
      <c r="V42">
        <v>14.5</v>
      </c>
      <c r="W42" t="s">
        <v>14</v>
      </c>
    </row>
    <row r="43" spans="1:23" x14ac:dyDescent="0.2">
      <c r="A43" t="s">
        <v>1389</v>
      </c>
      <c r="B43">
        <v>20</v>
      </c>
      <c r="C43" t="s">
        <v>711</v>
      </c>
      <c r="D43" t="s">
        <v>1448</v>
      </c>
      <c r="E43" t="s">
        <v>14</v>
      </c>
      <c r="F43" t="s">
        <v>1449</v>
      </c>
      <c r="G43" t="s">
        <v>715</v>
      </c>
      <c r="H43" t="s">
        <v>1446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1450</v>
      </c>
      <c r="V43">
        <v>14.5</v>
      </c>
      <c r="W43" t="s">
        <v>14</v>
      </c>
    </row>
    <row r="44" spans="1:23" x14ac:dyDescent="0.2">
      <c r="A44" t="s">
        <v>1389</v>
      </c>
      <c r="B44">
        <v>21</v>
      </c>
      <c r="C44" t="s">
        <v>711</v>
      </c>
      <c r="D44" t="s">
        <v>1451</v>
      </c>
      <c r="E44" t="s">
        <v>14</v>
      </c>
      <c r="F44" t="s">
        <v>1452</v>
      </c>
      <c r="G44" t="s">
        <v>715</v>
      </c>
      <c r="H44" t="s">
        <v>1446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1453</v>
      </c>
      <c r="V44">
        <v>13.67</v>
      </c>
      <c r="W44" t="s">
        <v>14</v>
      </c>
    </row>
    <row r="45" spans="1:23" x14ac:dyDescent="0.2">
      <c r="A45" t="s">
        <v>1389</v>
      </c>
      <c r="B45">
        <v>22</v>
      </c>
      <c r="C45" t="s">
        <v>711</v>
      </c>
      <c r="D45" t="s">
        <v>1454</v>
      </c>
      <c r="E45" t="s">
        <v>14</v>
      </c>
      <c r="F45" t="s">
        <v>1455</v>
      </c>
      <c r="G45" t="s">
        <v>715</v>
      </c>
      <c r="H45" t="s">
        <v>1446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1456</v>
      </c>
      <c r="V45">
        <v>13.7</v>
      </c>
      <c r="W45" t="s">
        <v>14</v>
      </c>
    </row>
    <row r="46" spans="1:23" x14ac:dyDescent="0.2">
      <c r="A46" t="s">
        <v>1389</v>
      </c>
      <c r="B46">
        <v>24</v>
      </c>
      <c r="C46" t="s">
        <v>711</v>
      </c>
      <c r="D46" t="s">
        <v>1460</v>
      </c>
      <c r="E46" t="s">
        <v>14</v>
      </c>
      <c r="F46" t="s">
        <v>1461</v>
      </c>
      <c r="G46" t="s">
        <v>715</v>
      </c>
      <c r="H46" t="s">
        <v>1446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1462</v>
      </c>
      <c r="V46">
        <v>13.7</v>
      </c>
      <c r="W46" t="s">
        <v>14</v>
      </c>
    </row>
    <row r="47" spans="1:23" x14ac:dyDescent="0.2">
      <c r="A47" t="s">
        <v>1389</v>
      </c>
      <c r="B47">
        <v>16</v>
      </c>
      <c r="C47" t="s">
        <v>711</v>
      </c>
      <c r="D47" t="s">
        <v>1435</v>
      </c>
      <c r="E47" t="s">
        <v>14</v>
      </c>
      <c r="F47" t="s">
        <v>1436</v>
      </c>
      <c r="G47" t="s">
        <v>715</v>
      </c>
      <c r="H47" t="s">
        <v>1326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1437</v>
      </c>
      <c r="V47">
        <v>14.5</v>
      </c>
      <c r="W47" t="s">
        <v>14</v>
      </c>
    </row>
    <row r="48" spans="1:23" x14ac:dyDescent="0.2">
      <c r="A48" t="s">
        <v>1389</v>
      </c>
      <c r="B48">
        <v>17</v>
      </c>
      <c r="C48" t="s">
        <v>711</v>
      </c>
      <c r="D48" t="s">
        <v>1438</v>
      </c>
      <c r="E48" t="s">
        <v>14</v>
      </c>
      <c r="F48" t="s">
        <v>1439</v>
      </c>
      <c r="G48" t="s">
        <v>715</v>
      </c>
      <c r="H48" t="s">
        <v>1326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1440</v>
      </c>
      <c r="V48">
        <v>14.5</v>
      </c>
      <c r="W48" t="s">
        <v>14</v>
      </c>
    </row>
    <row r="49" spans="1:23" x14ac:dyDescent="0.2">
      <c r="A49" t="s">
        <v>1389</v>
      </c>
      <c r="B49">
        <v>18</v>
      </c>
      <c r="C49" t="s">
        <v>711</v>
      </c>
      <c r="D49" t="s">
        <v>1441</v>
      </c>
      <c r="E49" t="s">
        <v>14</v>
      </c>
      <c r="F49" t="s">
        <v>1442</v>
      </c>
      <c r="G49" t="s">
        <v>715</v>
      </c>
      <c r="H49" t="s">
        <v>1326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1443</v>
      </c>
      <c r="V49">
        <v>14.5</v>
      </c>
      <c r="W49" t="s">
        <v>14</v>
      </c>
    </row>
    <row r="50" spans="1:23" x14ac:dyDescent="0.2">
      <c r="A50" t="s">
        <v>1389</v>
      </c>
      <c r="B50">
        <v>23</v>
      </c>
      <c r="C50" t="s">
        <v>711</v>
      </c>
      <c r="D50" t="s">
        <v>1457</v>
      </c>
      <c r="E50" t="s">
        <v>14</v>
      </c>
      <c r="F50" t="s">
        <v>1458</v>
      </c>
      <c r="G50" t="s">
        <v>715</v>
      </c>
      <c r="H50" t="s">
        <v>1326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1459</v>
      </c>
      <c r="V50">
        <v>13.7</v>
      </c>
      <c r="W50" t="s">
        <v>14</v>
      </c>
    </row>
    <row r="51" spans="1:23" x14ac:dyDescent="0.2">
      <c r="A51" t="s">
        <v>1389</v>
      </c>
      <c r="B51">
        <v>25</v>
      </c>
      <c r="C51" t="s">
        <v>711</v>
      </c>
      <c r="D51" t="s">
        <v>1463</v>
      </c>
      <c r="E51" t="s">
        <v>14</v>
      </c>
      <c r="F51" t="s">
        <v>1464</v>
      </c>
      <c r="G51" t="s">
        <v>715</v>
      </c>
      <c r="H51" t="s">
        <v>1326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1465</v>
      </c>
      <c r="V51">
        <v>13.7</v>
      </c>
      <c r="W51" t="s">
        <v>14</v>
      </c>
    </row>
    <row r="52" spans="1:23" x14ac:dyDescent="0.2">
      <c r="A52" t="s">
        <v>1235</v>
      </c>
      <c r="B52">
        <v>18</v>
      </c>
      <c r="C52" t="s">
        <v>711</v>
      </c>
      <c r="D52" t="s">
        <v>227</v>
      </c>
      <c r="E52" t="s">
        <v>14</v>
      </c>
      <c r="F52" t="s">
        <v>228</v>
      </c>
      <c r="G52" t="s">
        <v>715</v>
      </c>
      <c r="H52" t="s">
        <v>716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1270</v>
      </c>
      <c r="V52">
        <v>16.399999999999999</v>
      </c>
      <c r="W52" t="s">
        <v>14</v>
      </c>
    </row>
    <row r="53" spans="1:23" x14ac:dyDescent="0.2">
      <c r="A53" t="s">
        <v>1235</v>
      </c>
      <c r="B53">
        <v>19</v>
      </c>
      <c r="C53" t="s">
        <v>711</v>
      </c>
      <c r="D53" t="s">
        <v>230</v>
      </c>
      <c r="E53" t="s">
        <v>14</v>
      </c>
      <c r="F53" t="s">
        <v>231</v>
      </c>
      <c r="G53" t="s">
        <v>715</v>
      </c>
      <c r="H53" t="s">
        <v>716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1271</v>
      </c>
      <c r="V53">
        <v>16.43</v>
      </c>
      <c r="W53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W28"/>
  <sheetViews>
    <sheetView workbookViewId="0">
      <selection activeCell="A15" sqref="A15"/>
    </sheetView>
  </sheetViews>
  <sheetFormatPr baseColWidth="10" defaultColWidth="12.5" defaultRowHeight="15" x14ac:dyDescent="0.2"/>
  <sheetData>
    <row r="1" spans="1:23" s="1153" customFormat="1" x14ac:dyDescent="0.2">
      <c r="A1" s="1153" t="s">
        <v>691</v>
      </c>
      <c r="B1" s="1153" t="s">
        <v>692</v>
      </c>
      <c r="C1" s="1153" t="s">
        <v>693</v>
      </c>
      <c r="D1" s="1153" t="s">
        <v>59</v>
      </c>
      <c r="E1" s="1153" t="s">
        <v>694</v>
      </c>
      <c r="F1" s="1153" t="s">
        <v>695</v>
      </c>
      <c r="G1" s="1153" t="s">
        <v>64</v>
      </c>
      <c r="H1" s="1153" t="s">
        <v>63</v>
      </c>
      <c r="I1" s="1153" t="s">
        <v>66</v>
      </c>
      <c r="J1" s="1153" t="s">
        <v>696</v>
      </c>
      <c r="K1" s="1153" t="s">
        <v>697</v>
      </c>
      <c r="L1" s="1153" t="s">
        <v>698</v>
      </c>
      <c r="M1" s="1153" t="s">
        <v>699</v>
      </c>
      <c r="N1" s="1153" t="s">
        <v>700</v>
      </c>
      <c r="O1" s="1153" t="s">
        <v>701</v>
      </c>
      <c r="P1" s="1153" t="s">
        <v>702</v>
      </c>
      <c r="Q1" s="1153" t="s">
        <v>703</v>
      </c>
      <c r="R1" s="1153" t="s">
        <v>704</v>
      </c>
      <c r="S1" s="1153" t="s">
        <v>705</v>
      </c>
      <c r="T1" s="1153" t="s">
        <v>706</v>
      </c>
      <c r="U1" s="1153" t="s">
        <v>707</v>
      </c>
      <c r="V1" s="1153" t="s">
        <v>708</v>
      </c>
      <c r="W1" s="1153" t="s">
        <v>709</v>
      </c>
    </row>
    <row r="2" spans="1:23" s="1153" customFormat="1" x14ac:dyDescent="0.2">
      <c r="A2" s="1153" t="s">
        <v>1139</v>
      </c>
      <c r="B2" s="1153">
        <v>18</v>
      </c>
      <c r="C2" s="1153" t="s">
        <v>711</v>
      </c>
      <c r="D2" s="1153" t="s">
        <v>278</v>
      </c>
      <c r="E2" s="1153" t="s">
        <v>713</v>
      </c>
      <c r="F2" s="1153" t="s">
        <v>279</v>
      </c>
      <c r="G2" s="1153" t="s">
        <v>1009</v>
      </c>
      <c r="H2" s="1153" t="s">
        <v>716</v>
      </c>
      <c r="I2" s="1154">
        <v>42443</v>
      </c>
      <c r="J2" s="1153">
        <v>27</v>
      </c>
      <c r="K2" s="1154">
        <v>42879</v>
      </c>
      <c r="L2" s="1153">
        <v>14.33</v>
      </c>
      <c r="M2" s="1153">
        <v>14</v>
      </c>
      <c r="N2" s="1153">
        <v>1.19</v>
      </c>
      <c r="O2" s="1153" t="b">
        <v>0</v>
      </c>
      <c r="P2" s="1153" t="s">
        <v>1183</v>
      </c>
      <c r="Q2" s="1153" t="s">
        <v>1184</v>
      </c>
      <c r="R2" s="1153" t="s">
        <v>1185</v>
      </c>
      <c r="S2" s="1153">
        <v>106</v>
      </c>
      <c r="T2" s="1153">
        <v>28</v>
      </c>
      <c r="U2" s="1153" t="s">
        <v>1165</v>
      </c>
      <c r="V2" s="1153">
        <v>14.33</v>
      </c>
      <c r="W2" s="1153" t="s">
        <v>713</v>
      </c>
    </row>
    <row r="3" spans="1:23" s="1153" customFormat="1" x14ac:dyDescent="0.2">
      <c r="A3" s="1153" t="s">
        <v>1007</v>
      </c>
      <c r="B3" s="1153">
        <v>1</v>
      </c>
      <c r="C3" s="1153" t="s">
        <v>711</v>
      </c>
      <c r="D3" s="1153" t="s">
        <v>1008</v>
      </c>
      <c r="E3" s="1153" t="s">
        <v>713</v>
      </c>
      <c r="F3" s="1153" t="s">
        <v>956</v>
      </c>
      <c r="G3" s="1153" t="s">
        <v>1009</v>
      </c>
      <c r="H3" s="1153" t="s">
        <v>716</v>
      </c>
      <c r="I3" s="1154">
        <v>42536</v>
      </c>
      <c r="J3" s="1153">
        <v>29.5</v>
      </c>
      <c r="K3" s="1154">
        <v>42781</v>
      </c>
      <c r="L3" s="1153">
        <v>8</v>
      </c>
      <c r="M3" s="1153">
        <v>8</v>
      </c>
      <c r="N3" s="1153">
        <v>0.67</v>
      </c>
      <c r="O3" s="1153" t="b">
        <v>0</v>
      </c>
      <c r="P3" s="1153" t="s">
        <v>1010</v>
      </c>
      <c r="U3" s="1153">
        <v>8</v>
      </c>
      <c r="V3" s="1153">
        <v>8</v>
      </c>
      <c r="W3" s="1153" t="s">
        <v>713</v>
      </c>
    </row>
    <row r="4" spans="1:23" s="1153" customFormat="1" x14ac:dyDescent="0.2">
      <c r="A4" s="1153" t="s">
        <v>1389</v>
      </c>
      <c r="B4" s="1153">
        <v>13</v>
      </c>
      <c r="C4" s="1153" t="s">
        <v>711</v>
      </c>
      <c r="D4" s="1153" t="s">
        <v>1426</v>
      </c>
      <c r="E4" s="1153" t="s">
        <v>713</v>
      </c>
      <c r="F4" s="1153" t="s">
        <v>1427</v>
      </c>
      <c r="G4" s="1153" t="s">
        <v>1009</v>
      </c>
      <c r="H4" s="1153" t="s">
        <v>1556</v>
      </c>
      <c r="I4" s="1154">
        <v>42640</v>
      </c>
      <c r="J4" s="1153">
        <v>34.5</v>
      </c>
      <c r="K4" s="1154">
        <v>43049</v>
      </c>
      <c r="L4" s="1153">
        <v>13.63</v>
      </c>
      <c r="M4" s="1153">
        <v>14</v>
      </c>
      <c r="P4" s="1153" t="s">
        <v>1428</v>
      </c>
      <c r="V4" s="1153">
        <v>13.63</v>
      </c>
      <c r="W4" s="1153" t="s">
        <v>713</v>
      </c>
    </row>
    <row r="5" spans="1:23" s="1153" customFormat="1" x14ac:dyDescent="0.2"/>
    <row r="6" spans="1:23" s="1153" customFormat="1" x14ac:dyDescent="0.2">
      <c r="A6" s="1153" t="s">
        <v>691</v>
      </c>
      <c r="B6" s="1153" t="s">
        <v>692</v>
      </c>
      <c r="C6" s="1153" t="s">
        <v>693</v>
      </c>
      <c r="D6" s="1153" t="s">
        <v>59</v>
      </c>
      <c r="E6" s="1153" t="s">
        <v>694</v>
      </c>
      <c r="F6" s="1153" t="s">
        <v>695</v>
      </c>
      <c r="G6" s="1153" t="s">
        <v>64</v>
      </c>
      <c r="H6" s="1153" t="s">
        <v>63</v>
      </c>
      <c r="I6" s="1153" t="s">
        <v>66</v>
      </c>
      <c r="J6" s="1153" t="s">
        <v>696</v>
      </c>
      <c r="K6" s="1153" t="s">
        <v>697</v>
      </c>
      <c r="L6" s="1153" t="s">
        <v>698</v>
      </c>
      <c r="M6" s="1153" t="s">
        <v>699</v>
      </c>
      <c r="N6" s="1153" t="s">
        <v>700</v>
      </c>
      <c r="O6" s="1153" t="s">
        <v>701</v>
      </c>
      <c r="P6" s="1153" t="s">
        <v>702</v>
      </c>
      <c r="Q6" s="1153" t="s">
        <v>703</v>
      </c>
      <c r="R6" s="1153" t="s">
        <v>704</v>
      </c>
      <c r="S6" s="1153" t="s">
        <v>705</v>
      </c>
      <c r="T6" s="1153" t="s">
        <v>706</v>
      </c>
      <c r="U6" s="1153" t="s">
        <v>707</v>
      </c>
      <c r="V6" s="1153" t="s">
        <v>708</v>
      </c>
      <c r="W6" s="1153" t="s">
        <v>709</v>
      </c>
    </row>
    <row r="7" spans="1:23" s="1153" customFormat="1" x14ac:dyDescent="0.2">
      <c r="A7" s="1153" t="s">
        <v>1389</v>
      </c>
      <c r="B7" s="1153">
        <v>8</v>
      </c>
      <c r="C7" s="1153" t="s">
        <v>711</v>
      </c>
      <c r="D7" s="1153" t="s">
        <v>1411</v>
      </c>
      <c r="E7" s="1153" t="s">
        <v>713</v>
      </c>
      <c r="F7" s="1153" t="s">
        <v>1412</v>
      </c>
      <c r="G7" s="1153" t="s">
        <v>1009</v>
      </c>
      <c r="H7" s="1153" t="s">
        <v>1326</v>
      </c>
      <c r="I7" s="1154">
        <v>42619</v>
      </c>
      <c r="J7" s="1153">
        <v>23.5</v>
      </c>
      <c r="K7" s="1154">
        <v>43049</v>
      </c>
      <c r="L7" s="1153">
        <v>14.33</v>
      </c>
      <c r="M7" s="1153">
        <v>14</v>
      </c>
      <c r="N7" s="1153">
        <f>M7/12</f>
        <v>1.1666666666666667</v>
      </c>
      <c r="P7" s="1153" t="s">
        <v>1413</v>
      </c>
      <c r="V7" s="1153">
        <v>14.33</v>
      </c>
      <c r="W7" s="1153" t="s">
        <v>713</v>
      </c>
    </row>
    <row r="8" spans="1:23" s="1153" customFormat="1" x14ac:dyDescent="0.2">
      <c r="A8" s="1153" t="s">
        <v>1389</v>
      </c>
      <c r="B8" s="1153">
        <v>9</v>
      </c>
      <c r="C8" s="1153" t="s">
        <v>711</v>
      </c>
      <c r="D8" s="1153" t="s">
        <v>1414</v>
      </c>
      <c r="E8" s="1153" t="s">
        <v>713</v>
      </c>
      <c r="F8" s="1153" t="s">
        <v>1415</v>
      </c>
      <c r="G8" s="1153" t="s">
        <v>1009</v>
      </c>
      <c r="H8" s="1153" t="s">
        <v>1326</v>
      </c>
      <c r="I8" s="1154">
        <v>42619</v>
      </c>
      <c r="J8" s="1153">
        <v>22</v>
      </c>
      <c r="K8" s="1154">
        <v>43049</v>
      </c>
      <c r="L8" s="1153">
        <v>14.33</v>
      </c>
      <c r="M8" s="1153">
        <v>14</v>
      </c>
      <c r="N8" s="1153">
        <f t="shared" ref="N8:N13" si="0">M8/12</f>
        <v>1.1666666666666667</v>
      </c>
      <c r="P8" s="1153" t="s">
        <v>1416</v>
      </c>
      <c r="V8" s="1153">
        <v>14.33</v>
      </c>
      <c r="W8" s="1153" t="s">
        <v>713</v>
      </c>
    </row>
    <row r="9" spans="1:23" s="1153" customFormat="1" x14ac:dyDescent="0.2">
      <c r="A9" s="1153" t="s">
        <v>1389</v>
      </c>
      <c r="B9" s="1153">
        <v>10</v>
      </c>
      <c r="C9" s="1153" t="s">
        <v>711</v>
      </c>
      <c r="D9" s="1153" t="s">
        <v>1417</v>
      </c>
      <c r="E9" s="1153" t="s">
        <v>713</v>
      </c>
      <c r="F9" s="1153" t="s">
        <v>1418</v>
      </c>
      <c r="G9" s="1153" t="s">
        <v>1009</v>
      </c>
      <c r="H9" s="1153" t="s">
        <v>1326</v>
      </c>
      <c r="I9" s="1154">
        <v>42619</v>
      </c>
      <c r="J9" s="1153">
        <v>27</v>
      </c>
      <c r="K9" s="1154">
        <v>43049</v>
      </c>
      <c r="L9" s="1153">
        <v>14.33</v>
      </c>
      <c r="M9" s="1153">
        <v>14</v>
      </c>
      <c r="N9" s="1153">
        <f t="shared" si="0"/>
        <v>1.1666666666666667</v>
      </c>
      <c r="P9" s="1153" t="s">
        <v>1419</v>
      </c>
      <c r="V9" s="1153">
        <v>14.33</v>
      </c>
      <c r="W9" s="1153" t="s">
        <v>713</v>
      </c>
    </row>
    <row r="10" spans="1:23" s="1153" customFormat="1" x14ac:dyDescent="0.2">
      <c r="A10" s="1153" t="s">
        <v>1389</v>
      </c>
      <c r="B10" s="1153">
        <v>11</v>
      </c>
      <c r="C10" s="1153" t="s">
        <v>711</v>
      </c>
      <c r="D10" s="1153" t="s">
        <v>1420</v>
      </c>
      <c r="E10" s="1153" t="s">
        <v>713</v>
      </c>
      <c r="F10" s="1153" t="s">
        <v>1421</v>
      </c>
      <c r="G10" s="1153" t="s">
        <v>1009</v>
      </c>
      <c r="H10" s="1153" t="s">
        <v>1326</v>
      </c>
      <c r="I10" s="1154">
        <v>42619</v>
      </c>
      <c r="J10" s="1153">
        <v>26.1</v>
      </c>
      <c r="K10" s="1154">
        <v>43048</v>
      </c>
      <c r="L10" s="1153">
        <v>14.3</v>
      </c>
      <c r="M10" s="1153">
        <v>14</v>
      </c>
      <c r="N10" s="1153">
        <f t="shared" si="0"/>
        <v>1.1666666666666667</v>
      </c>
      <c r="P10" s="1153" t="s">
        <v>1422</v>
      </c>
      <c r="V10" s="1153">
        <v>14.3</v>
      </c>
      <c r="W10" s="1153" t="s">
        <v>713</v>
      </c>
    </row>
    <row r="11" spans="1:23" s="1153" customFormat="1" x14ac:dyDescent="0.2">
      <c r="A11" s="1153" t="s">
        <v>1389</v>
      </c>
      <c r="B11" s="1153">
        <v>12</v>
      </c>
      <c r="C11" s="1153" t="s">
        <v>711</v>
      </c>
      <c r="D11" s="1153" t="s">
        <v>1423</v>
      </c>
      <c r="E11" s="1153" t="s">
        <v>713</v>
      </c>
      <c r="F11" s="1153" t="s">
        <v>1424</v>
      </c>
      <c r="G11" s="1153" t="s">
        <v>1009</v>
      </c>
      <c r="H11" s="1153" t="s">
        <v>1326</v>
      </c>
      <c r="I11" s="1154">
        <v>42619</v>
      </c>
      <c r="J11" s="1153">
        <v>26.1</v>
      </c>
      <c r="K11" s="1154">
        <v>43049</v>
      </c>
      <c r="L11" s="1153">
        <v>14.33</v>
      </c>
      <c r="M11" s="1153">
        <v>14</v>
      </c>
      <c r="N11" s="1153">
        <f t="shared" si="0"/>
        <v>1.1666666666666667</v>
      </c>
      <c r="P11" s="1153" t="s">
        <v>1425</v>
      </c>
      <c r="V11" s="1153">
        <v>14.33</v>
      </c>
      <c r="W11" s="1153" t="s">
        <v>713</v>
      </c>
    </row>
    <row r="12" spans="1:23" s="1153" customFormat="1" x14ac:dyDescent="0.2">
      <c r="A12" s="1153" t="s">
        <v>1389</v>
      </c>
      <c r="B12" s="1153">
        <v>14</v>
      </c>
      <c r="C12" s="1153" t="s">
        <v>711</v>
      </c>
      <c r="D12" s="1153" t="s">
        <v>1429</v>
      </c>
      <c r="E12" s="1153" t="s">
        <v>713</v>
      </c>
      <c r="F12" s="1153" t="s">
        <v>1430</v>
      </c>
      <c r="G12" s="1153" t="s">
        <v>1009</v>
      </c>
      <c r="H12" s="1153" t="s">
        <v>1326</v>
      </c>
      <c r="I12" s="1154">
        <v>42633</v>
      </c>
      <c r="J12" s="1153">
        <v>25.7</v>
      </c>
      <c r="K12" s="1154">
        <v>43048</v>
      </c>
      <c r="L12" s="1153">
        <v>13.83</v>
      </c>
      <c r="M12" s="1153">
        <v>14</v>
      </c>
      <c r="N12" s="1153">
        <f t="shared" si="0"/>
        <v>1.1666666666666667</v>
      </c>
      <c r="P12" s="1153" t="s">
        <v>1431</v>
      </c>
      <c r="V12" s="1153">
        <v>13.83</v>
      </c>
      <c r="W12" s="1153" t="s">
        <v>713</v>
      </c>
    </row>
    <row r="13" spans="1:23" s="1153" customFormat="1" x14ac:dyDescent="0.2">
      <c r="A13" s="1153" t="s">
        <v>1389</v>
      </c>
      <c r="B13" s="1153">
        <v>15</v>
      </c>
      <c r="C13" s="1153" t="s">
        <v>711</v>
      </c>
      <c r="D13" s="1153" t="s">
        <v>1432</v>
      </c>
      <c r="E13" s="1153" t="s">
        <v>713</v>
      </c>
      <c r="F13" s="1153" t="s">
        <v>1433</v>
      </c>
      <c r="G13" s="1153" t="s">
        <v>1009</v>
      </c>
      <c r="H13" s="1153" t="s">
        <v>1326</v>
      </c>
      <c r="I13" s="1154">
        <v>42633</v>
      </c>
      <c r="J13" s="1153">
        <v>27.8</v>
      </c>
      <c r="K13" s="1154">
        <v>43048</v>
      </c>
      <c r="L13" s="1153">
        <v>13.83</v>
      </c>
      <c r="M13" s="1153">
        <v>14</v>
      </c>
      <c r="N13" s="1153">
        <f t="shared" si="0"/>
        <v>1.1666666666666667</v>
      </c>
      <c r="P13" s="1153" t="s">
        <v>1434</v>
      </c>
      <c r="V13" s="1153">
        <v>13.83</v>
      </c>
      <c r="W13" s="1153" t="s">
        <v>713</v>
      </c>
    </row>
    <row r="15" spans="1:23" s="1180" customFormat="1" x14ac:dyDescent="0.2">
      <c r="A15" s="1180" t="s">
        <v>691</v>
      </c>
      <c r="B15" s="1180" t="s">
        <v>692</v>
      </c>
      <c r="C15" s="1180" t="s">
        <v>693</v>
      </c>
      <c r="D15" s="1180" t="s">
        <v>59</v>
      </c>
      <c r="E15" s="1180" t="s">
        <v>694</v>
      </c>
      <c r="F15" s="1180" t="s">
        <v>695</v>
      </c>
      <c r="G15" s="1180" t="s">
        <v>64</v>
      </c>
      <c r="H15" s="1180" t="s">
        <v>63</v>
      </c>
      <c r="I15" s="1180" t="s">
        <v>66</v>
      </c>
      <c r="J15" s="1180" t="s">
        <v>696</v>
      </c>
      <c r="K15" s="1180" t="s">
        <v>697</v>
      </c>
      <c r="L15" s="1180" t="s">
        <v>698</v>
      </c>
      <c r="M15" s="1180" t="s">
        <v>699</v>
      </c>
      <c r="N15" s="1180" t="s">
        <v>700</v>
      </c>
      <c r="O15" s="1180" t="s">
        <v>701</v>
      </c>
      <c r="P15" s="1180" t="s">
        <v>702</v>
      </c>
      <c r="Q15" s="1180" t="s">
        <v>703</v>
      </c>
      <c r="R15" s="1180" t="s">
        <v>704</v>
      </c>
      <c r="S15" s="1180" t="s">
        <v>705</v>
      </c>
      <c r="T15" s="1180" t="s">
        <v>706</v>
      </c>
      <c r="U15" s="1180" t="s">
        <v>707</v>
      </c>
      <c r="V15" s="1180" t="s">
        <v>708</v>
      </c>
      <c r="W15" s="1180" t="s">
        <v>709</v>
      </c>
    </row>
    <row r="16" spans="1:23" s="1180" customFormat="1" x14ac:dyDescent="0.2">
      <c r="A16" s="1180" t="s">
        <v>1282</v>
      </c>
      <c r="B16" s="1180">
        <v>26</v>
      </c>
      <c r="C16" s="1180" t="s">
        <v>711</v>
      </c>
      <c r="D16" s="1180" t="s">
        <v>371</v>
      </c>
      <c r="E16" s="1180" t="s">
        <v>14</v>
      </c>
      <c r="F16" s="1180" t="s">
        <v>1336</v>
      </c>
      <c r="G16" s="1180" t="s">
        <v>1009</v>
      </c>
      <c r="H16" s="1180" t="s">
        <v>716</v>
      </c>
      <c r="I16" s="1181">
        <v>42549</v>
      </c>
      <c r="J16" s="1180">
        <v>38.1</v>
      </c>
      <c r="K16" s="1181">
        <v>43012</v>
      </c>
      <c r="L16" s="1180">
        <v>15.43</v>
      </c>
      <c r="M16" s="1180">
        <v>15</v>
      </c>
      <c r="N16" s="1180">
        <f>M16/12</f>
        <v>1.25</v>
      </c>
      <c r="P16" s="1180" t="s">
        <v>1337</v>
      </c>
      <c r="V16" s="1180">
        <v>15.43</v>
      </c>
      <c r="W16" s="1180" t="s">
        <v>14</v>
      </c>
    </row>
    <row r="17" spans="1:23" s="1180" customFormat="1" x14ac:dyDescent="0.2">
      <c r="A17" s="1180" t="s">
        <v>1282</v>
      </c>
      <c r="B17" s="1180">
        <v>27</v>
      </c>
      <c r="C17" s="1180" t="s">
        <v>711</v>
      </c>
      <c r="D17" s="1180" t="s">
        <v>374</v>
      </c>
      <c r="E17" s="1180" t="s">
        <v>14</v>
      </c>
      <c r="F17" s="1180" t="s">
        <v>1338</v>
      </c>
      <c r="G17" s="1180" t="s">
        <v>1009</v>
      </c>
      <c r="H17" s="1180" t="s">
        <v>716</v>
      </c>
      <c r="I17" s="1181">
        <v>42549</v>
      </c>
      <c r="J17" s="1180">
        <v>31.2</v>
      </c>
      <c r="K17" s="1181">
        <v>43012</v>
      </c>
      <c r="L17" s="1180">
        <v>15.43</v>
      </c>
      <c r="M17" s="1180">
        <v>15</v>
      </c>
      <c r="N17" s="1180">
        <f t="shared" ref="N17:N21" si="1">M17/12</f>
        <v>1.25</v>
      </c>
      <c r="P17" s="1180" t="s">
        <v>1339</v>
      </c>
      <c r="V17" s="1180">
        <v>15.43</v>
      </c>
      <c r="W17" s="1180" t="s">
        <v>14</v>
      </c>
    </row>
    <row r="18" spans="1:23" s="1180" customFormat="1" x14ac:dyDescent="0.2">
      <c r="A18" s="1180" t="s">
        <v>1389</v>
      </c>
      <c r="B18" s="1180">
        <v>4</v>
      </c>
      <c r="C18" s="1180" t="s">
        <v>711</v>
      </c>
      <c r="D18" s="1180" t="s">
        <v>1399</v>
      </c>
      <c r="E18" s="1180" t="s">
        <v>14</v>
      </c>
      <c r="F18" s="1180" t="s">
        <v>1400</v>
      </c>
      <c r="G18" s="1180" t="s">
        <v>1009</v>
      </c>
      <c r="H18" s="1180" t="s">
        <v>1556</v>
      </c>
      <c r="I18" s="1181">
        <v>42597</v>
      </c>
      <c r="J18" s="1180">
        <v>34.700000000000003</v>
      </c>
      <c r="K18" s="1181">
        <v>43048</v>
      </c>
      <c r="L18" s="1180">
        <v>15.03</v>
      </c>
      <c r="M18" s="1180">
        <v>15</v>
      </c>
      <c r="N18" s="1180">
        <f t="shared" si="1"/>
        <v>1.25</v>
      </c>
      <c r="P18" s="1180" t="s">
        <v>1401</v>
      </c>
      <c r="V18" s="1180">
        <v>15.03</v>
      </c>
      <c r="W18" s="1180" t="s">
        <v>14</v>
      </c>
    </row>
    <row r="19" spans="1:23" s="1180" customFormat="1" x14ac:dyDescent="0.2">
      <c r="A19" s="1180" t="s">
        <v>1389</v>
      </c>
      <c r="B19" s="1180">
        <v>5</v>
      </c>
      <c r="C19" s="1180" t="s">
        <v>711</v>
      </c>
      <c r="D19" s="1180" t="s">
        <v>1402</v>
      </c>
      <c r="E19" s="1180" t="s">
        <v>14</v>
      </c>
      <c r="F19" s="1180" t="s">
        <v>1403</v>
      </c>
      <c r="G19" s="1180" t="s">
        <v>1009</v>
      </c>
      <c r="H19" s="1180" t="s">
        <v>716</v>
      </c>
      <c r="I19" s="1181">
        <v>42597</v>
      </c>
      <c r="J19" s="1180">
        <v>42</v>
      </c>
      <c r="K19" s="1181">
        <v>43048</v>
      </c>
      <c r="L19" s="1180">
        <v>15.03</v>
      </c>
      <c r="M19" s="1180">
        <v>15</v>
      </c>
      <c r="N19" s="1180">
        <f t="shared" si="1"/>
        <v>1.25</v>
      </c>
      <c r="P19" s="1180" t="s">
        <v>1404</v>
      </c>
      <c r="V19" s="1180">
        <v>15.03</v>
      </c>
      <c r="W19" s="1180" t="s">
        <v>14</v>
      </c>
    </row>
    <row r="20" spans="1:23" s="1180" customFormat="1" x14ac:dyDescent="0.2">
      <c r="A20" s="1180" t="s">
        <v>1389</v>
      </c>
      <c r="B20" s="1180">
        <v>6</v>
      </c>
      <c r="C20" s="1180" t="s">
        <v>711</v>
      </c>
      <c r="D20" s="1180" t="s">
        <v>1405</v>
      </c>
      <c r="E20" s="1180" t="s">
        <v>14</v>
      </c>
      <c r="F20" s="1180" t="s">
        <v>1406</v>
      </c>
      <c r="G20" s="1180" t="s">
        <v>1009</v>
      </c>
      <c r="H20" s="1180" t="s">
        <v>716</v>
      </c>
      <c r="I20" s="1181">
        <v>42597</v>
      </c>
      <c r="J20" s="1180">
        <v>30.9</v>
      </c>
      <c r="K20" s="1181">
        <v>43048</v>
      </c>
      <c r="L20" s="1180">
        <v>15.03</v>
      </c>
      <c r="M20" s="1180">
        <v>15</v>
      </c>
      <c r="N20" s="1180">
        <f t="shared" si="1"/>
        <v>1.25</v>
      </c>
      <c r="P20" s="1180" t="s">
        <v>1407</v>
      </c>
      <c r="V20" s="1180">
        <v>15.03</v>
      </c>
      <c r="W20" s="1180" t="s">
        <v>14</v>
      </c>
    </row>
    <row r="21" spans="1:23" s="1180" customFormat="1" x14ac:dyDescent="0.2">
      <c r="A21" s="1180" t="s">
        <v>1389</v>
      </c>
      <c r="B21" s="1180">
        <v>7</v>
      </c>
      <c r="C21" s="1180" t="s">
        <v>711</v>
      </c>
      <c r="D21" s="1180" t="s">
        <v>1408</v>
      </c>
      <c r="E21" s="1180" t="s">
        <v>14</v>
      </c>
      <c r="F21" s="1180" t="s">
        <v>1409</v>
      </c>
      <c r="G21" s="1180" t="s">
        <v>1009</v>
      </c>
      <c r="H21" s="1180" t="s">
        <v>1556</v>
      </c>
      <c r="I21" s="1181">
        <v>42597</v>
      </c>
      <c r="J21" s="1180">
        <v>44.9</v>
      </c>
      <c r="K21" s="1181">
        <v>43048</v>
      </c>
      <c r="L21" s="1180">
        <v>15.03</v>
      </c>
      <c r="M21" s="1180">
        <v>15</v>
      </c>
      <c r="N21" s="1180">
        <f t="shared" si="1"/>
        <v>1.25</v>
      </c>
      <c r="P21" s="1180" t="s">
        <v>1410</v>
      </c>
      <c r="V21" s="1180">
        <v>15.03</v>
      </c>
      <c r="W21" s="1180" t="s">
        <v>14</v>
      </c>
    </row>
    <row r="22" spans="1:23" s="1180" customFormat="1" x14ac:dyDescent="0.2"/>
    <row r="23" spans="1:23" s="1180" customFormat="1" x14ac:dyDescent="0.2">
      <c r="A23" s="1180" t="s">
        <v>691</v>
      </c>
      <c r="B23" s="1180" t="s">
        <v>692</v>
      </c>
      <c r="C23" s="1180" t="s">
        <v>693</v>
      </c>
      <c r="D23" s="1180" t="s">
        <v>59</v>
      </c>
      <c r="E23" s="1180" t="s">
        <v>694</v>
      </c>
      <c r="F23" s="1180" t="s">
        <v>695</v>
      </c>
      <c r="G23" s="1180" t="s">
        <v>64</v>
      </c>
      <c r="H23" s="1180" t="s">
        <v>63</v>
      </c>
      <c r="I23" s="1180" t="s">
        <v>66</v>
      </c>
      <c r="J23" s="1180" t="s">
        <v>696</v>
      </c>
      <c r="K23" s="1180" t="s">
        <v>697</v>
      </c>
      <c r="L23" s="1180" t="s">
        <v>698</v>
      </c>
      <c r="M23" s="1180" t="s">
        <v>699</v>
      </c>
      <c r="N23" s="1180" t="s">
        <v>700</v>
      </c>
      <c r="O23" s="1180" t="s">
        <v>701</v>
      </c>
      <c r="P23" s="1180" t="s">
        <v>702</v>
      </c>
      <c r="Q23" s="1180" t="s">
        <v>703</v>
      </c>
      <c r="R23" s="1180" t="s">
        <v>704</v>
      </c>
      <c r="S23" s="1180" t="s">
        <v>705</v>
      </c>
      <c r="T23" s="1180" t="s">
        <v>706</v>
      </c>
      <c r="U23" s="1180" t="s">
        <v>707</v>
      </c>
      <c r="V23" s="1180" t="s">
        <v>708</v>
      </c>
      <c r="W23" s="1180" t="s">
        <v>709</v>
      </c>
    </row>
    <row r="24" spans="1:23" s="1180" customFormat="1" x14ac:dyDescent="0.2">
      <c r="A24" s="1180" t="s">
        <v>1282</v>
      </c>
      <c r="B24" s="1180">
        <v>6</v>
      </c>
      <c r="C24" s="1180" t="s">
        <v>711</v>
      </c>
      <c r="D24" s="1180" t="s">
        <v>363</v>
      </c>
      <c r="E24" s="1180" t="s">
        <v>14</v>
      </c>
      <c r="F24" s="1180" t="s">
        <v>1293</v>
      </c>
      <c r="G24" s="1180" t="s">
        <v>1009</v>
      </c>
      <c r="H24" s="1180" t="s">
        <v>605</v>
      </c>
      <c r="I24" s="1181">
        <v>42549</v>
      </c>
      <c r="J24" s="1180">
        <v>40.9</v>
      </c>
      <c r="K24" s="1181">
        <v>43008</v>
      </c>
      <c r="L24" s="1180">
        <v>15.07</v>
      </c>
      <c r="M24" s="1180">
        <v>15</v>
      </c>
      <c r="N24" s="1180">
        <v>1.26</v>
      </c>
      <c r="O24" s="1180" t="b">
        <v>0</v>
      </c>
      <c r="P24" s="1180" t="s">
        <v>1294</v>
      </c>
      <c r="V24" s="1180">
        <v>15.07</v>
      </c>
      <c r="W24" s="1180" t="s">
        <v>14</v>
      </c>
    </row>
    <row r="25" spans="1:23" s="1180" customFormat="1" x14ac:dyDescent="0.2">
      <c r="A25" s="1180" t="s">
        <v>1282</v>
      </c>
      <c r="B25" s="1180">
        <v>7</v>
      </c>
      <c r="C25" s="1180" t="s">
        <v>711</v>
      </c>
      <c r="D25" s="1180" t="s">
        <v>365</v>
      </c>
      <c r="E25" s="1180" t="s">
        <v>14</v>
      </c>
      <c r="F25" s="1180" t="s">
        <v>1295</v>
      </c>
      <c r="G25" s="1180" t="s">
        <v>1009</v>
      </c>
      <c r="H25" s="1180" t="s">
        <v>605</v>
      </c>
      <c r="I25" s="1181">
        <v>42549</v>
      </c>
      <c r="J25" s="1180">
        <v>33.9</v>
      </c>
      <c r="K25" s="1181">
        <v>43008</v>
      </c>
      <c r="L25" s="1180">
        <v>15.07</v>
      </c>
      <c r="M25" s="1180">
        <v>15</v>
      </c>
      <c r="N25" s="1180">
        <v>1.26</v>
      </c>
      <c r="O25" s="1180" t="b">
        <v>0</v>
      </c>
      <c r="P25" s="1180" t="s">
        <v>1296</v>
      </c>
      <c r="V25" s="1180">
        <v>15.07</v>
      </c>
      <c r="W25" s="1180" t="s">
        <v>14</v>
      </c>
    </row>
    <row r="26" spans="1:23" s="1180" customFormat="1" x14ac:dyDescent="0.2">
      <c r="A26" s="1180" t="s">
        <v>1282</v>
      </c>
      <c r="B26" s="1180">
        <v>8</v>
      </c>
      <c r="C26" s="1180" t="s">
        <v>711</v>
      </c>
      <c r="D26" s="1180" t="s">
        <v>367</v>
      </c>
      <c r="E26" s="1180" t="s">
        <v>14</v>
      </c>
      <c r="F26" s="1180" t="s">
        <v>1297</v>
      </c>
      <c r="G26" s="1180" t="s">
        <v>1009</v>
      </c>
      <c r="H26" s="1180" t="s">
        <v>605</v>
      </c>
      <c r="I26" s="1181">
        <v>42549</v>
      </c>
      <c r="J26" s="1180">
        <v>27.3</v>
      </c>
      <c r="K26" s="1181">
        <v>43008</v>
      </c>
      <c r="L26" s="1180">
        <v>15.07</v>
      </c>
      <c r="M26" s="1180">
        <v>15</v>
      </c>
      <c r="N26" s="1180">
        <v>1.26</v>
      </c>
      <c r="O26" s="1180" t="b">
        <v>0</v>
      </c>
      <c r="P26" s="1180" t="s">
        <v>1298</v>
      </c>
      <c r="V26" s="1180">
        <v>15.07</v>
      </c>
      <c r="W26" s="1180" t="s">
        <v>14</v>
      </c>
    </row>
    <row r="27" spans="1:23" s="1180" customFormat="1" x14ac:dyDescent="0.2">
      <c r="A27" s="1180" t="s">
        <v>1282</v>
      </c>
      <c r="B27" s="1180">
        <v>9</v>
      </c>
      <c r="C27" s="1180" t="s">
        <v>711</v>
      </c>
      <c r="D27" s="1180" t="s">
        <v>369</v>
      </c>
      <c r="E27" s="1180" t="s">
        <v>14</v>
      </c>
      <c r="F27" s="1180" t="s">
        <v>1299</v>
      </c>
      <c r="G27" s="1180" t="s">
        <v>1009</v>
      </c>
      <c r="H27" s="1180" t="s">
        <v>605</v>
      </c>
      <c r="I27" s="1181">
        <v>42549</v>
      </c>
      <c r="J27" s="1180">
        <v>28.2</v>
      </c>
      <c r="K27" s="1181">
        <v>43008</v>
      </c>
      <c r="L27" s="1180">
        <v>15.07</v>
      </c>
      <c r="M27" s="1180">
        <v>15</v>
      </c>
      <c r="N27" s="1180">
        <v>1.26</v>
      </c>
      <c r="O27" s="1180" t="b">
        <v>0</v>
      </c>
      <c r="P27" s="1180" t="s">
        <v>1300</v>
      </c>
      <c r="V27" s="1180">
        <v>15.07</v>
      </c>
      <c r="W27" s="1180" t="s">
        <v>14</v>
      </c>
    </row>
    <row r="28" spans="1:23" s="1180" customFormat="1" x14ac:dyDescent="0.2">
      <c r="A28" s="1180" t="s">
        <v>1282</v>
      </c>
      <c r="B28" s="1180">
        <v>10</v>
      </c>
      <c r="C28" s="1180" t="s">
        <v>711</v>
      </c>
      <c r="D28" s="1180" t="s">
        <v>360</v>
      </c>
      <c r="E28" s="1180" t="s">
        <v>14</v>
      </c>
      <c r="F28" s="1180" t="s">
        <v>1301</v>
      </c>
      <c r="G28" s="1180" t="s">
        <v>1009</v>
      </c>
      <c r="H28" s="1180" t="s">
        <v>1557</v>
      </c>
      <c r="I28" s="1181">
        <v>42549</v>
      </c>
      <c r="J28" s="1180">
        <v>36.6</v>
      </c>
      <c r="K28" s="1181">
        <v>43008</v>
      </c>
      <c r="L28" s="1180">
        <v>15.07</v>
      </c>
      <c r="M28" s="1180">
        <v>15</v>
      </c>
      <c r="N28" s="1180">
        <v>1.26</v>
      </c>
      <c r="O28" s="1180" t="b">
        <v>0</v>
      </c>
      <c r="P28" s="1180" t="s">
        <v>1302</v>
      </c>
      <c r="V28" s="1180">
        <v>15.07</v>
      </c>
      <c r="W28" s="1180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W51"/>
  <sheetViews>
    <sheetView topLeftCell="A25" workbookViewId="0">
      <selection activeCell="A30" sqref="A30:R51"/>
    </sheetView>
  </sheetViews>
  <sheetFormatPr baseColWidth="10" defaultColWidth="12.5" defaultRowHeight="15" x14ac:dyDescent="0.2"/>
  <sheetData>
    <row r="1" spans="1:23" x14ac:dyDescent="0.2">
      <c r="A1" t="s">
        <v>691</v>
      </c>
      <c r="B1" t="s">
        <v>692</v>
      </c>
      <c r="C1" t="s">
        <v>693</v>
      </c>
      <c r="D1" t="s">
        <v>59</v>
      </c>
      <c r="E1" t="s">
        <v>694</v>
      </c>
      <c r="F1" t="s">
        <v>695</v>
      </c>
      <c r="G1" t="s">
        <v>64</v>
      </c>
      <c r="H1" t="s">
        <v>63</v>
      </c>
      <c r="I1" t="s">
        <v>66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</row>
    <row r="2" spans="1:23" x14ac:dyDescent="0.2">
      <c r="A2" t="s">
        <v>954</v>
      </c>
      <c r="B2">
        <v>1</v>
      </c>
      <c r="C2" t="s">
        <v>711</v>
      </c>
      <c r="D2" t="s">
        <v>955</v>
      </c>
      <c r="E2" t="s">
        <v>713</v>
      </c>
      <c r="F2" t="s">
        <v>956</v>
      </c>
      <c r="G2" t="s">
        <v>957</v>
      </c>
      <c r="H2" t="s">
        <v>716</v>
      </c>
      <c r="I2" s="6">
        <v>42349</v>
      </c>
      <c r="J2">
        <v>32</v>
      </c>
      <c r="K2" s="6">
        <v>42657</v>
      </c>
      <c r="L2">
        <v>10.1</v>
      </c>
      <c r="M2">
        <v>10</v>
      </c>
      <c r="N2">
        <v>0.84</v>
      </c>
      <c r="O2" t="b">
        <v>0</v>
      </c>
      <c r="P2" t="s">
        <v>958</v>
      </c>
      <c r="Q2" t="s">
        <v>959</v>
      </c>
      <c r="R2" t="s">
        <v>960</v>
      </c>
      <c r="S2">
        <v>99</v>
      </c>
      <c r="T2">
        <v>24</v>
      </c>
      <c r="U2">
        <v>10.1</v>
      </c>
      <c r="V2">
        <v>10.1</v>
      </c>
      <c r="W2" t="s">
        <v>713</v>
      </c>
    </row>
    <row r="3" spans="1:23" x14ac:dyDescent="0.2">
      <c r="A3" t="s">
        <v>1139</v>
      </c>
      <c r="B3">
        <v>21</v>
      </c>
      <c r="C3" t="s">
        <v>711</v>
      </c>
      <c r="D3" t="s">
        <v>285</v>
      </c>
      <c r="E3" t="s">
        <v>713</v>
      </c>
      <c r="F3" t="s">
        <v>1190</v>
      </c>
      <c r="G3" t="s">
        <v>957</v>
      </c>
      <c r="H3" t="s">
        <v>716</v>
      </c>
      <c r="I3" s="6">
        <v>42438</v>
      </c>
      <c r="J3">
        <v>32.299999999999997</v>
      </c>
      <c r="K3" s="6">
        <v>42879</v>
      </c>
      <c r="L3">
        <v>14.5</v>
      </c>
      <c r="M3">
        <v>15</v>
      </c>
      <c r="N3">
        <v>1.21</v>
      </c>
      <c r="O3" t="b">
        <v>0</v>
      </c>
      <c r="P3" t="s">
        <v>1191</v>
      </c>
      <c r="V3">
        <v>14.5</v>
      </c>
      <c r="W3" t="s">
        <v>713</v>
      </c>
    </row>
    <row r="4" spans="1:23" x14ac:dyDescent="0.2">
      <c r="A4" t="s">
        <v>1139</v>
      </c>
      <c r="B4">
        <v>22</v>
      </c>
      <c r="C4" t="s">
        <v>711</v>
      </c>
      <c r="D4" t="s">
        <v>287</v>
      </c>
      <c r="E4" t="s">
        <v>713</v>
      </c>
      <c r="F4" t="s">
        <v>1192</v>
      </c>
      <c r="G4" t="s">
        <v>957</v>
      </c>
      <c r="H4" t="s">
        <v>716</v>
      </c>
      <c r="I4" s="6">
        <v>42438</v>
      </c>
      <c r="J4">
        <v>35.9</v>
      </c>
      <c r="K4" s="6">
        <v>42879</v>
      </c>
      <c r="L4">
        <v>14.5</v>
      </c>
      <c r="M4">
        <v>15</v>
      </c>
      <c r="N4">
        <v>1.21</v>
      </c>
      <c r="O4" t="b">
        <v>0</v>
      </c>
      <c r="P4" t="s">
        <v>1193</v>
      </c>
      <c r="V4">
        <v>14.5</v>
      </c>
      <c r="W4" t="s">
        <v>713</v>
      </c>
    </row>
    <row r="5" spans="1:23" x14ac:dyDescent="0.2">
      <c r="A5" t="s">
        <v>1139</v>
      </c>
      <c r="B5">
        <v>23</v>
      </c>
      <c r="C5" t="s">
        <v>711</v>
      </c>
      <c r="D5" t="s">
        <v>289</v>
      </c>
      <c r="E5" t="s">
        <v>713</v>
      </c>
      <c r="F5" t="s">
        <v>1194</v>
      </c>
      <c r="G5" t="s">
        <v>957</v>
      </c>
      <c r="H5" t="s">
        <v>716</v>
      </c>
      <c r="I5" s="6">
        <v>42438</v>
      </c>
      <c r="J5">
        <v>32.799999999999997</v>
      </c>
      <c r="K5" s="6">
        <v>42879</v>
      </c>
      <c r="L5">
        <v>14.5</v>
      </c>
      <c r="M5">
        <v>15</v>
      </c>
      <c r="N5">
        <v>1.21</v>
      </c>
      <c r="O5" t="b">
        <v>0</v>
      </c>
      <c r="P5" t="s">
        <v>1195</v>
      </c>
      <c r="V5">
        <v>14.5</v>
      </c>
      <c r="W5" t="s">
        <v>713</v>
      </c>
    </row>
    <row r="6" spans="1:23" x14ac:dyDescent="0.2">
      <c r="A6" t="s">
        <v>1139</v>
      </c>
      <c r="B6">
        <v>24</v>
      </c>
      <c r="C6" t="s">
        <v>711</v>
      </c>
      <c r="D6" t="s">
        <v>291</v>
      </c>
      <c r="E6" t="s">
        <v>713</v>
      </c>
      <c r="F6" t="s">
        <v>1196</v>
      </c>
      <c r="G6" t="s">
        <v>957</v>
      </c>
      <c r="H6" t="s">
        <v>716</v>
      </c>
      <c r="I6" s="6">
        <v>42438</v>
      </c>
      <c r="J6">
        <v>33.799999999999997</v>
      </c>
      <c r="K6" s="6">
        <v>42879</v>
      </c>
      <c r="L6">
        <v>14.5</v>
      </c>
      <c r="M6">
        <v>15</v>
      </c>
      <c r="N6">
        <v>1.21</v>
      </c>
      <c r="O6" t="b">
        <v>0</v>
      </c>
      <c r="P6" t="s">
        <v>1197</v>
      </c>
      <c r="V6">
        <v>14.5</v>
      </c>
      <c r="W6" t="s">
        <v>713</v>
      </c>
    </row>
    <row r="7" spans="1:23" x14ac:dyDescent="0.2">
      <c r="A7" t="s">
        <v>1282</v>
      </c>
      <c r="B7">
        <v>16</v>
      </c>
      <c r="C7" t="s">
        <v>711</v>
      </c>
      <c r="D7" t="s">
        <v>409</v>
      </c>
      <c r="E7" t="s">
        <v>713</v>
      </c>
      <c r="F7" t="s">
        <v>1315</v>
      </c>
      <c r="G7" t="s">
        <v>957</v>
      </c>
      <c r="H7" t="s">
        <v>716</v>
      </c>
      <c r="I7" s="6">
        <v>42540</v>
      </c>
      <c r="J7">
        <v>34.6</v>
      </c>
      <c r="K7" s="6">
        <v>43013</v>
      </c>
      <c r="L7">
        <v>15.77</v>
      </c>
      <c r="M7">
        <v>16</v>
      </c>
      <c r="N7">
        <v>1.3333333333333333</v>
      </c>
      <c r="P7" t="s">
        <v>1316</v>
      </c>
      <c r="V7">
        <v>15.77</v>
      </c>
      <c r="W7" t="s">
        <v>713</v>
      </c>
    </row>
    <row r="8" spans="1:23" x14ac:dyDescent="0.2">
      <c r="A8" t="s">
        <v>1282</v>
      </c>
      <c r="B8">
        <v>17</v>
      </c>
      <c r="C8" t="s">
        <v>711</v>
      </c>
      <c r="D8" t="s">
        <v>412</v>
      </c>
      <c r="E8" t="s">
        <v>713</v>
      </c>
      <c r="F8" t="s">
        <v>1317</v>
      </c>
      <c r="G8" t="s">
        <v>957</v>
      </c>
      <c r="H8" t="s">
        <v>716</v>
      </c>
      <c r="I8" s="6">
        <v>42540</v>
      </c>
      <c r="J8">
        <v>33</v>
      </c>
      <c r="K8" s="6">
        <v>43013</v>
      </c>
      <c r="L8">
        <v>15.77</v>
      </c>
      <c r="M8">
        <v>16</v>
      </c>
      <c r="N8">
        <v>1.3333333333333333</v>
      </c>
      <c r="P8" t="s">
        <v>1318</v>
      </c>
      <c r="V8">
        <v>15.77</v>
      </c>
      <c r="W8" t="s">
        <v>713</v>
      </c>
    </row>
    <row r="9" spans="1:23" x14ac:dyDescent="0.2">
      <c r="A9" t="s">
        <v>1282</v>
      </c>
      <c r="B9">
        <v>18</v>
      </c>
      <c r="C9" t="s">
        <v>711</v>
      </c>
      <c r="D9" t="s">
        <v>414</v>
      </c>
      <c r="E9" t="s">
        <v>713</v>
      </c>
      <c r="F9" t="s">
        <v>1319</v>
      </c>
      <c r="G9" t="s">
        <v>957</v>
      </c>
      <c r="H9" t="s">
        <v>716</v>
      </c>
      <c r="I9" s="6">
        <v>42540</v>
      </c>
      <c r="J9">
        <v>35</v>
      </c>
      <c r="K9" s="6">
        <v>43013</v>
      </c>
      <c r="L9">
        <v>15.77</v>
      </c>
      <c r="M9">
        <v>16</v>
      </c>
      <c r="N9">
        <v>1.3333333333333333</v>
      </c>
      <c r="P9" t="s">
        <v>1320</v>
      </c>
      <c r="V9">
        <v>15.77</v>
      </c>
      <c r="W9" t="s">
        <v>713</v>
      </c>
    </row>
    <row r="10" spans="1:23" x14ac:dyDescent="0.2">
      <c r="A10" t="s">
        <v>1282</v>
      </c>
      <c r="B10">
        <v>19</v>
      </c>
      <c r="C10" t="s">
        <v>711</v>
      </c>
      <c r="D10" t="s">
        <v>416</v>
      </c>
      <c r="E10" t="s">
        <v>713</v>
      </c>
      <c r="F10" t="s">
        <v>1321</v>
      </c>
      <c r="G10" t="s">
        <v>957</v>
      </c>
      <c r="H10" t="s">
        <v>716</v>
      </c>
      <c r="I10" s="6">
        <v>42540</v>
      </c>
      <c r="J10">
        <v>32.799999999999997</v>
      </c>
      <c r="K10" s="6">
        <v>43013</v>
      </c>
      <c r="L10">
        <v>15.77</v>
      </c>
      <c r="M10">
        <v>16</v>
      </c>
      <c r="N10">
        <v>1.3333333333333333</v>
      </c>
      <c r="P10" t="s">
        <v>1322</v>
      </c>
      <c r="V10">
        <v>15.77</v>
      </c>
      <c r="W10" t="s">
        <v>713</v>
      </c>
    </row>
    <row r="11" spans="1:23" x14ac:dyDescent="0.2">
      <c r="A11" t="s">
        <v>1282</v>
      </c>
      <c r="B11">
        <v>20</v>
      </c>
      <c r="C11" t="s">
        <v>711</v>
      </c>
      <c r="D11" t="s">
        <v>418</v>
      </c>
      <c r="E11" t="s">
        <v>713</v>
      </c>
      <c r="F11" t="s">
        <v>1323</v>
      </c>
      <c r="G11" t="s">
        <v>957</v>
      </c>
      <c r="H11" t="s">
        <v>716</v>
      </c>
      <c r="I11" s="6">
        <v>42540</v>
      </c>
      <c r="J11">
        <v>36.799999999999997</v>
      </c>
      <c r="K11" s="6">
        <v>43013</v>
      </c>
      <c r="L11">
        <v>15.77</v>
      </c>
      <c r="M11">
        <v>16</v>
      </c>
      <c r="N11">
        <v>1.3333333333333333</v>
      </c>
      <c r="P11" t="s">
        <v>1324</v>
      </c>
      <c r="V11">
        <v>15.77</v>
      </c>
      <c r="W11" t="s">
        <v>713</v>
      </c>
    </row>
    <row r="12" spans="1:23" x14ac:dyDescent="0.2">
      <c r="A12" t="s">
        <v>1282</v>
      </c>
      <c r="B12">
        <v>33</v>
      </c>
      <c r="C12" t="s">
        <v>711</v>
      </c>
      <c r="D12" t="s">
        <v>420</v>
      </c>
      <c r="E12" t="s">
        <v>713</v>
      </c>
      <c r="F12" t="s">
        <v>1350</v>
      </c>
      <c r="G12" t="s">
        <v>957</v>
      </c>
      <c r="H12" t="s">
        <v>716</v>
      </c>
      <c r="I12" s="6">
        <v>42548</v>
      </c>
      <c r="J12">
        <v>31.8</v>
      </c>
      <c r="K12" s="6">
        <v>43012</v>
      </c>
      <c r="L12">
        <v>15.47</v>
      </c>
      <c r="M12">
        <v>15</v>
      </c>
      <c r="N12">
        <v>1.25</v>
      </c>
      <c r="P12" t="s">
        <v>1351</v>
      </c>
      <c r="V12">
        <v>15.47</v>
      </c>
      <c r="W12" t="s">
        <v>713</v>
      </c>
    </row>
    <row r="13" spans="1:23" x14ac:dyDescent="0.2">
      <c r="A13" t="s">
        <v>1282</v>
      </c>
      <c r="B13">
        <v>34</v>
      </c>
      <c r="C13" t="s">
        <v>711</v>
      </c>
      <c r="D13" t="s">
        <v>423</v>
      </c>
      <c r="E13" t="s">
        <v>713</v>
      </c>
      <c r="F13" t="s">
        <v>1352</v>
      </c>
      <c r="G13" t="s">
        <v>957</v>
      </c>
      <c r="H13" t="s">
        <v>716</v>
      </c>
      <c r="I13" s="6">
        <v>42548</v>
      </c>
      <c r="J13">
        <v>33.299999999999997</v>
      </c>
      <c r="K13" s="6">
        <v>43012</v>
      </c>
      <c r="L13">
        <v>15.47</v>
      </c>
      <c r="M13">
        <v>15</v>
      </c>
      <c r="N13">
        <v>1.25</v>
      </c>
      <c r="P13" t="s">
        <v>1353</v>
      </c>
      <c r="V13">
        <v>15.47</v>
      </c>
      <c r="W13" t="s">
        <v>713</v>
      </c>
    </row>
    <row r="14" spans="1:23" x14ac:dyDescent="0.2">
      <c r="A14" t="s">
        <v>1282</v>
      </c>
      <c r="B14">
        <v>35</v>
      </c>
      <c r="C14" t="s">
        <v>711</v>
      </c>
      <c r="D14" t="s">
        <v>425</v>
      </c>
      <c r="E14" t="s">
        <v>713</v>
      </c>
      <c r="F14" t="s">
        <v>1354</v>
      </c>
      <c r="G14" t="s">
        <v>957</v>
      </c>
      <c r="H14" t="s">
        <v>716</v>
      </c>
      <c r="I14" s="6">
        <v>42548</v>
      </c>
      <c r="J14">
        <v>32</v>
      </c>
      <c r="K14" s="6">
        <v>43012</v>
      </c>
      <c r="L14">
        <v>15.47</v>
      </c>
      <c r="M14">
        <v>15</v>
      </c>
      <c r="N14">
        <v>1.25</v>
      </c>
      <c r="P14" t="s">
        <v>1355</v>
      </c>
      <c r="V14">
        <v>15.47</v>
      </c>
      <c r="W14" t="s">
        <v>713</v>
      </c>
    </row>
    <row r="15" spans="1:23" x14ac:dyDescent="0.2">
      <c r="A15" t="s">
        <v>1282</v>
      </c>
      <c r="B15">
        <v>36</v>
      </c>
      <c r="C15" t="s">
        <v>711</v>
      </c>
      <c r="D15" t="s">
        <v>427</v>
      </c>
      <c r="E15" t="s">
        <v>713</v>
      </c>
      <c r="F15" t="s">
        <v>1356</v>
      </c>
      <c r="G15" t="s">
        <v>957</v>
      </c>
      <c r="H15" t="s">
        <v>716</v>
      </c>
      <c r="I15" s="6">
        <v>42548</v>
      </c>
      <c r="J15">
        <v>29.5</v>
      </c>
      <c r="K15" s="6">
        <v>43012</v>
      </c>
      <c r="L15">
        <v>15.47</v>
      </c>
      <c r="M15">
        <v>15</v>
      </c>
      <c r="N15">
        <v>1.25</v>
      </c>
      <c r="P15" t="s">
        <v>1357</v>
      </c>
      <c r="V15">
        <v>15.47</v>
      </c>
      <c r="W15" t="s">
        <v>713</v>
      </c>
    </row>
    <row r="17" spans="1:23" x14ac:dyDescent="0.2">
      <c r="A17" t="s">
        <v>691</v>
      </c>
      <c r="B17" t="s">
        <v>692</v>
      </c>
      <c r="C17" t="s">
        <v>693</v>
      </c>
      <c r="D17" t="s">
        <v>59</v>
      </c>
      <c r="E17" t="s">
        <v>694</v>
      </c>
      <c r="F17" t="s">
        <v>695</v>
      </c>
      <c r="G17" t="s">
        <v>64</v>
      </c>
      <c r="H17" t="s">
        <v>63</v>
      </c>
      <c r="I17" t="s">
        <v>66</v>
      </c>
      <c r="J17" t="s">
        <v>696</v>
      </c>
      <c r="K17" t="s">
        <v>697</v>
      </c>
      <c r="L17" t="s">
        <v>698</v>
      </c>
      <c r="M17" t="s">
        <v>699</v>
      </c>
      <c r="N17" t="s">
        <v>700</v>
      </c>
      <c r="O17" t="s">
        <v>701</v>
      </c>
      <c r="P17" t="s">
        <v>702</v>
      </c>
      <c r="Q17" t="s">
        <v>703</v>
      </c>
      <c r="R17" t="s">
        <v>704</v>
      </c>
      <c r="S17" t="s">
        <v>705</v>
      </c>
      <c r="T17" t="s">
        <v>706</v>
      </c>
      <c r="U17" t="s">
        <v>707</v>
      </c>
      <c r="V17" t="s">
        <v>708</v>
      </c>
      <c r="W17" t="s">
        <v>709</v>
      </c>
    </row>
    <row r="18" spans="1:23" x14ac:dyDescent="0.2">
      <c r="A18" t="s">
        <v>1139</v>
      </c>
      <c r="B18">
        <v>19</v>
      </c>
      <c r="C18" t="s">
        <v>711</v>
      </c>
      <c r="D18" t="s">
        <v>281</v>
      </c>
      <c r="E18" t="s">
        <v>713</v>
      </c>
      <c r="F18" t="s">
        <v>1186</v>
      </c>
      <c r="G18" t="s">
        <v>957</v>
      </c>
      <c r="H18" t="s">
        <v>605</v>
      </c>
      <c r="I18" s="6">
        <v>42438</v>
      </c>
      <c r="J18">
        <v>29.8</v>
      </c>
      <c r="K18" s="6">
        <v>42879</v>
      </c>
      <c r="L18">
        <v>14.5</v>
      </c>
      <c r="M18">
        <v>15</v>
      </c>
      <c r="N18">
        <v>1.21</v>
      </c>
      <c r="O18" t="b">
        <v>0</v>
      </c>
      <c r="P18" t="s">
        <v>1187</v>
      </c>
      <c r="V18">
        <v>14.5</v>
      </c>
      <c r="W18" t="s">
        <v>713</v>
      </c>
    </row>
    <row r="19" spans="1:23" x14ac:dyDescent="0.2">
      <c r="A19" t="s">
        <v>1139</v>
      </c>
      <c r="B19">
        <v>20</v>
      </c>
      <c r="C19" t="s">
        <v>711</v>
      </c>
      <c r="D19" t="s">
        <v>283</v>
      </c>
      <c r="E19" t="s">
        <v>713</v>
      </c>
      <c r="F19" t="s">
        <v>1188</v>
      </c>
      <c r="G19" t="s">
        <v>957</v>
      </c>
      <c r="H19" t="s">
        <v>605</v>
      </c>
      <c r="I19" s="6">
        <v>42438</v>
      </c>
      <c r="J19">
        <v>28.9</v>
      </c>
      <c r="K19" s="6">
        <v>42879</v>
      </c>
      <c r="L19">
        <v>14.5</v>
      </c>
      <c r="M19">
        <v>15</v>
      </c>
      <c r="N19">
        <v>1.21</v>
      </c>
      <c r="O19" t="b">
        <v>0</v>
      </c>
      <c r="P19" t="s">
        <v>1189</v>
      </c>
      <c r="V19">
        <v>14.5</v>
      </c>
      <c r="W19" t="s">
        <v>713</v>
      </c>
    </row>
    <row r="20" spans="1:23" x14ac:dyDescent="0.2">
      <c r="A20" t="s">
        <v>1282</v>
      </c>
      <c r="B20">
        <v>28</v>
      </c>
      <c r="C20" t="s">
        <v>711</v>
      </c>
      <c r="D20" t="s">
        <v>398</v>
      </c>
      <c r="E20" t="s">
        <v>713</v>
      </c>
      <c r="F20" t="s">
        <v>1340</v>
      </c>
      <c r="G20" t="s">
        <v>957</v>
      </c>
      <c r="H20" t="s">
        <v>605</v>
      </c>
      <c r="I20" s="6">
        <v>42536</v>
      </c>
      <c r="J20">
        <v>26.7</v>
      </c>
      <c r="K20" s="6">
        <v>43012</v>
      </c>
      <c r="L20">
        <v>15.87</v>
      </c>
      <c r="M20">
        <v>16</v>
      </c>
      <c r="N20">
        <f>M20/12</f>
        <v>1.3333333333333333</v>
      </c>
      <c r="P20" t="s">
        <v>1341</v>
      </c>
      <c r="V20">
        <v>15.87</v>
      </c>
      <c r="W20" t="s">
        <v>713</v>
      </c>
    </row>
    <row r="21" spans="1:23" x14ac:dyDescent="0.2">
      <c r="A21" t="s">
        <v>1282</v>
      </c>
      <c r="B21">
        <v>29</v>
      </c>
      <c r="C21" t="s">
        <v>711</v>
      </c>
      <c r="D21" t="s">
        <v>401</v>
      </c>
      <c r="E21" t="s">
        <v>713</v>
      </c>
      <c r="F21" t="s">
        <v>1342</v>
      </c>
      <c r="G21" t="s">
        <v>957</v>
      </c>
      <c r="H21" t="s">
        <v>605</v>
      </c>
      <c r="I21" s="6">
        <v>42536</v>
      </c>
      <c r="J21">
        <v>26.8</v>
      </c>
      <c r="K21" s="6">
        <v>43012</v>
      </c>
      <c r="L21">
        <v>15.87</v>
      </c>
      <c r="M21">
        <v>16</v>
      </c>
      <c r="N21">
        <f t="shared" ref="N21:N27" si="0">M21/12</f>
        <v>1.3333333333333333</v>
      </c>
      <c r="P21" t="s">
        <v>1343</v>
      </c>
      <c r="V21">
        <v>15.87</v>
      </c>
      <c r="W21" t="s">
        <v>713</v>
      </c>
    </row>
    <row r="22" spans="1:23" x14ac:dyDescent="0.2">
      <c r="A22" t="s">
        <v>1282</v>
      </c>
      <c r="B22">
        <v>30</v>
      </c>
      <c r="C22" t="s">
        <v>711</v>
      </c>
      <c r="D22" t="s">
        <v>403</v>
      </c>
      <c r="E22" t="s">
        <v>713</v>
      </c>
      <c r="F22" t="s">
        <v>1344</v>
      </c>
      <c r="G22" t="s">
        <v>957</v>
      </c>
      <c r="H22" t="s">
        <v>605</v>
      </c>
      <c r="I22" s="6">
        <v>42536</v>
      </c>
      <c r="J22">
        <v>28.7</v>
      </c>
      <c r="K22" s="6">
        <v>43012</v>
      </c>
      <c r="L22">
        <v>15.87</v>
      </c>
      <c r="M22">
        <v>16</v>
      </c>
      <c r="N22">
        <f t="shared" si="0"/>
        <v>1.3333333333333333</v>
      </c>
      <c r="P22" t="s">
        <v>1345</v>
      </c>
      <c r="V22">
        <v>15.87</v>
      </c>
      <c r="W22" t="s">
        <v>713</v>
      </c>
    </row>
    <row r="23" spans="1:23" x14ac:dyDescent="0.2">
      <c r="A23" t="s">
        <v>1282</v>
      </c>
      <c r="B23">
        <v>31</v>
      </c>
      <c r="C23" t="s">
        <v>711</v>
      </c>
      <c r="D23" t="s">
        <v>405</v>
      </c>
      <c r="E23" t="s">
        <v>713</v>
      </c>
      <c r="F23" t="s">
        <v>1346</v>
      </c>
      <c r="G23" t="s">
        <v>957</v>
      </c>
      <c r="H23" t="s">
        <v>605</v>
      </c>
      <c r="I23" s="6">
        <v>42536</v>
      </c>
      <c r="J23">
        <v>30</v>
      </c>
      <c r="K23" s="6">
        <v>43012</v>
      </c>
      <c r="L23">
        <v>15.87</v>
      </c>
      <c r="M23">
        <v>16</v>
      </c>
      <c r="N23">
        <f t="shared" si="0"/>
        <v>1.3333333333333333</v>
      </c>
      <c r="P23" t="s">
        <v>1347</v>
      </c>
      <c r="V23">
        <v>15.87</v>
      </c>
      <c r="W23" t="s">
        <v>713</v>
      </c>
    </row>
    <row r="24" spans="1:23" x14ac:dyDescent="0.2">
      <c r="A24" t="s">
        <v>1282</v>
      </c>
      <c r="B24">
        <v>32</v>
      </c>
      <c r="C24" t="s">
        <v>711</v>
      </c>
      <c r="D24" t="s">
        <v>407</v>
      </c>
      <c r="E24" t="s">
        <v>713</v>
      </c>
      <c r="F24" t="s">
        <v>1348</v>
      </c>
      <c r="G24" t="s">
        <v>957</v>
      </c>
      <c r="H24" t="s">
        <v>605</v>
      </c>
      <c r="I24" s="6">
        <v>42536</v>
      </c>
      <c r="J24">
        <v>34.299999999999997</v>
      </c>
      <c r="K24" s="6">
        <v>43012</v>
      </c>
      <c r="L24">
        <v>15.87</v>
      </c>
      <c r="M24">
        <v>16</v>
      </c>
      <c r="N24">
        <f t="shared" si="0"/>
        <v>1.3333333333333333</v>
      </c>
      <c r="P24" t="s">
        <v>1349</v>
      </c>
      <c r="V24">
        <v>15.87</v>
      </c>
      <c r="W24" t="s">
        <v>713</v>
      </c>
    </row>
    <row r="25" spans="1:23" x14ac:dyDescent="0.2">
      <c r="A25" t="s">
        <v>1389</v>
      </c>
      <c r="B25">
        <v>1</v>
      </c>
      <c r="C25" t="s">
        <v>711</v>
      </c>
      <c r="D25" t="s">
        <v>1390</v>
      </c>
      <c r="E25" t="s">
        <v>713</v>
      </c>
      <c r="F25" t="s">
        <v>1391</v>
      </c>
      <c r="G25" t="s">
        <v>957</v>
      </c>
      <c r="H25" t="s">
        <v>605</v>
      </c>
      <c r="I25" s="6">
        <v>42605</v>
      </c>
      <c r="J25">
        <v>22.3</v>
      </c>
      <c r="K25" s="6">
        <v>43048</v>
      </c>
      <c r="L25">
        <v>14.77</v>
      </c>
      <c r="M25">
        <v>15</v>
      </c>
      <c r="N25">
        <f t="shared" si="0"/>
        <v>1.25</v>
      </c>
      <c r="P25" t="s">
        <v>1392</v>
      </c>
      <c r="V25">
        <v>14.77</v>
      </c>
      <c r="W25" t="s">
        <v>713</v>
      </c>
    </row>
    <row r="26" spans="1:23" x14ac:dyDescent="0.2">
      <c r="A26" t="s">
        <v>1389</v>
      </c>
      <c r="B26">
        <v>2</v>
      </c>
      <c r="C26" t="s">
        <v>711</v>
      </c>
      <c r="D26" t="s">
        <v>1393</v>
      </c>
      <c r="E26" t="s">
        <v>713</v>
      </c>
      <c r="F26" t="s">
        <v>1394</v>
      </c>
      <c r="G26" t="s">
        <v>957</v>
      </c>
      <c r="H26" t="s">
        <v>605</v>
      </c>
      <c r="I26" s="6">
        <v>42605</v>
      </c>
      <c r="J26">
        <v>24.4</v>
      </c>
      <c r="K26" s="6">
        <v>43048</v>
      </c>
      <c r="L26">
        <v>14.77</v>
      </c>
      <c r="M26">
        <v>15</v>
      </c>
      <c r="N26">
        <f t="shared" si="0"/>
        <v>1.25</v>
      </c>
      <c r="P26" t="s">
        <v>1395</v>
      </c>
      <c r="V26">
        <v>14.77</v>
      </c>
      <c r="W26" t="s">
        <v>713</v>
      </c>
    </row>
    <row r="27" spans="1:23" x14ac:dyDescent="0.2">
      <c r="A27" t="s">
        <v>1389</v>
      </c>
      <c r="B27">
        <v>3</v>
      </c>
      <c r="C27" t="s">
        <v>711</v>
      </c>
      <c r="D27" t="s">
        <v>1396</v>
      </c>
      <c r="E27" t="s">
        <v>713</v>
      </c>
      <c r="F27" t="s">
        <v>1397</v>
      </c>
      <c r="G27" t="s">
        <v>957</v>
      </c>
      <c r="H27" t="s">
        <v>605</v>
      </c>
      <c r="I27" s="6">
        <v>42615</v>
      </c>
      <c r="J27">
        <v>30.1</v>
      </c>
      <c r="K27" s="6">
        <v>43048</v>
      </c>
      <c r="L27">
        <v>14.43</v>
      </c>
      <c r="M27">
        <v>15</v>
      </c>
      <c r="N27">
        <f t="shared" si="0"/>
        <v>1.25</v>
      </c>
      <c r="P27" t="s">
        <v>1398</v>
      </c>
      <c r="V27">
        <v>14.43</v>
      </c>
      <c r="W27" t="s">
        <v>713</v>
      </c>
    </row>
    <row r="30" spans="1:23" x14ac:dyDescent="0.2">
      <c r="A30" t="s">
        <v>691</v>
      </c>
      <c r="B30" t="s">
        <v>692</v>
      </c>
      <c r="C30" t="s">
        <v>693</v>
      </c>
      <c r="D30" t="s">
        <v>59</v>
      </c>
      <c r="E30" t="s">
        <v>694</v>
      </c>
      <c r="F30" t="s">
        <v>695</v>
      </c>
      <c r="G30" t="s">
        <v>64</v>
      </c>
      <c r="H30" t="s">
        <v>63</v>
      </c>
      <c r="I30" t="s">
        <v>66</v>
      </c>
      <c r="J30" t="s">
        <v>696</v>
      </c>
      <c r="K30" t="s">
        <v>697</v>
      </c>
      <c r="L30" t="s">
        <v>698</v>
      </c>
      <c r="M30" t="s">
        <v>699</v>
      </c>
      <c r="N30" t="s">
        <v>700</v>
      </c>
      <c r="O30" t="s">
        <v>701</v>
      </c>
      <c r="P30" t="s">
        <v>702</v>
      </c>
      <c r="Q30" t="s">
        <v>703</v>
      </c>
      <c r="R30" t="s">
        <v>704</v>
      </c>
      <c r="S30" t="s">
        <v>705</v>
      </c>
      <c r="T30" t="s">
        <v>706</v>
      </c>
      <c r="U30" t="s">
        <v>707</v>
      </c>
      <c r="V30" t="s">
        <v>708</v>
      </c>
      <c r="W30" t="s">
        <v>709</v>
      </c>
    </row>
    <row r="31" spans="1:23" x14ac:dyDescent="0.2">
      <c r="A31" t="s">
        <v>1011</v>
      </c>
      <c r="B31">
        <v>8</v>
      </c>
      <c r="C31" t="s">
        <v>711</v>
      </c>
      <c r="D31" t="s">
        <v>1045</v>
      </c>
      <c r="E31" t="s">
        <v>14</v>
      </c>
      <c r="F31" t="s">
        <v>1046</v>
      </c>
      <c r="G31" t="s">
        <v>957</v>
      </c>
      <c r="H31" t="s">
        <v>716</v>
      </c>
      <c r="I31" s="6">
        <v>42419</v>
      </c>
      <c r="J31">
        <v>31.4</v>
      </c>
      <c r="K31" s="6">
        <v>42795</v>
      </c>
      <c r="L31">
        <v>12.4</v>
      </c>
      <c r="M31">
        <v>12</v>
      </c>
      <c r="N31">
        <v>1.03</v>
      </c>
      <c r="O31" t="b">
        <v>0</v>
      </c>
      <c r="P31" t="s">
        <v>1047</v>
      </c>
      <c r="Q31" t="s">
        <v>1048</v>
      </c>
      <c r="R31" t="s">
        <v>1049</v>
      </c>
      <c r="S31">
        <v>106</v>
      </c>
      <c r="T31">
        <v>26</v>
      </c>
      <c r="U31">
        <v>12.4</v>
      </c>
      <c r="V31">
        <v>12.4</v>
      </c>
      <c r="W31" t="s">
        <v>14</v>
      </c>
    </row>
    <row r="32" spans="1:23" x14ac:dyDescent="0.2">
      <c r="A32" t="s">
        <v>1235</v>
      </c>
      <c r="B32">
        <v>12</v>
      </c>
      <c r="C32" t="s">
        <v>711</v>
      </c>
      <c r="D32" t="s">
        <v>209</v>
      </c>
      <c r="E32" t="s">
        <v>14</v>
      </c>
      <c r="F32" t="s">
        <v>210</v>
      </c>
      <c r="G32" t="s">
        <v>957</v>
      </c>
      <c r="H32" t="s">
        <v>716</v>
      </c>
      <c r="I32" s="6">
        <v>42487</v>
      </c>
      <c r="J32">
        <v>51.8</v>
      </c>
      <c r="K32" s="6">
        <v>42964</v>
      </c>
      <c r="L32">
        <v>15.67</v>
      </c>
      <c r="M32">
        <v>16</v>
      </c>
      <c r="N32">
        <v>1.31</v>
      </c>
      <c r="O32" t="b">
        <v>0</v>
      </c>
      <c r="P32" t="s">
        <v>1263</v>
      </c>
      <c r="V32">
        <v>15.67</v>
      </c>
      <c r="W32" t="s">
        <v>14</v>
      </c>
    </row>
    <row r="33" spans="1:23" x14ac:dyDescent="0.2">
      <c r="A33" t="s">
        <v>1235</v>
      </c>
      <c r="B33">
        <v>13</v>
      </c>
      <c r="C33" t="s">
        <v>711</v>
      </c>
      <c r="D33" t="s">
        <v>213</v>
      </c>
      <c r="E33" t="s">
        <v>14</v>
      </c>
      <c r="F33" t="s">
        <v>214</v>
      </c>
      <c r="G33" t="s">
        <v>957</v>
      </c>
      <c r="H33" t="s">
        <v>716</v>
      </c>
      <c r="I33" s="6">
        <v>42487</v>
      </c>
      <c r="J33">
        <v>53.6</v>
      </c>
      <c r="K33" s="6">
        <v>42965</v>
      </c>
      <c r="L33">
        <v>15.7</v>
      </c>
      <c r="M33">
        <v>16</v>
      </c>
      <c r="N33">
        <v>1.31</v>
      </c>
      <c r="O33" t="b">
        <v>0</v>
      </c>
      <c r="P33" t="s">
        <v>1264</v>
      </c>
      <c r="V33">
        <v>15.7</v>
      </c>
      <c r="W33" t="s">
        <v>14</v>
      </c>
    </row>
    <row r="34" spans="1:23" x14ac:dyDescent="0.2">
      <c r="A34" t="s">
        <v>1235</v>
      </c>
      <c r="B34">
        <v>14</v>
      </c>
      <c r="C34" t="s">
        <v>711</v>
      </c>
      <c r="D34" t="s">
        <v>215</v>
      </c>
      <c r="E34" t="s">
        <v>14</v>
      </c>
      <c r="F34" t="s">
        <v>216</v>
      </c>
      <c r="G34" t="s">
        <v>957</v>
      </c>
      <c r="H34" t="s">
        <v>716</v>
      </c>
      <c r="I34" s="6">
        <v>42487</v>
      </c>
      <c r="J34">
        <v>66.2</v>
      </c>
      <c r="K34" s="6">
        <v>42964</v>
      </c>
      <c r="L34">
        <v>15.67</v>
      </c>
      <c r="M34">
        <v>16</v>
      </c>
      <c r="N34">
        <v>1.31</v>
      </c>
      <c r="O34" t="b">
        <v>0</v>
      </c>
      <c r="P34" t="s">
        <v>1265</v>
      </c>
      <c r="V34">
        <v>15.67</v>
      </c>
      <c r="W34" t="s">
        <v>14</v>
      </c>
    </row>
    <row r="35" spans="1:23" x14ac:dyDescent="0.2">
      <c r="A35" t="s">
        <v>1282</v>
      </c>
      <c r="B35">
        <v>11</v>
      </c>
      <c r="C35" t="s">
        <v>711</v>
      </c>
      <c r="D35" t="s">
        <v>376</v>
      </c>
      <c r="E35" t="s">
        <v>14</v>
      </c>
      <c r="F35" t="s">
        <v>1303</v>
      </c>
      <c r="G35" t="s">
        <v>957</v>
      </c>
      <c r="H35" t="s">
        <v>1304</v>
      </c>
      <c r="I35" s="6">
        <v>42540</v>
      </c>
      <c r="J35">
        <v>52.1</v>
      </c>
      <c r="K35" s="6">
        <v>43013</v>
      </c>
      <c r="L35">
        <v>15.77</v>
      </c>
      <c r="M35">
        <v>16</v>
      </c>
      <c r="N35">
        <v>1.3333333333333333</v>
      </c>
      <c r="P35" t="s">
        <v>1305</v>
      </c>
      <c r="V35">
        <v>15.77</v>
      </c>
      <c r="W35" t="s">
        <v>14</v>
      </c>
    </row>
    <row r="36" spans="1:23" x14ac:dyDescent="0.2">
      <c r="A36" t="s">
        <v>1282</v>
      </c>
      <c r="B36">
        <v>12</v>
      </c>
      <c r="C36" t="s">
        <v>711</v>
      </c>
      <c r="D36" t="s">
        <v>379</v>
      </c>
      <c r="E36" t="s">
        <v>14</v>
      </c>
      <c r="F36" t="s">
        <v>1306</v>
      </c>
      <c r="G36" t="s">
        <v>957</v>
      </c>
      <c r="H36" t="s">
        <v>1304</v>
      </c>
      <c r="I36" s="6">
        <v>42540</v>
      </c>
      <c r="J36">
        <v>47.3</v>
      </c>
      <c r="K36" s="6">
        <v>43013</v>
      </c>
      <c r="L36">
        <v>15.77</v>
      </c>
      <c r="M36">
        <v>16</v>
      </c>
      <c r="N36">
        <v>1.3333333333333333</v>
      </c>
      <c r="P36" t="s">
        <v>1307</v>
      </c>
      <c r="V36">
        <v>15.77</v>
      </c>
      <c r="W36" t="s">
        <v>14</v>
      </c>
    </row>
    <row r="37" spans="1:23" x14ac:dyDescent="0.2">
      <c r="A37" t="s">
        <v>1282</v>
      </c>
      <c r="B37">
        <v>13</v>
      </c>
      <c r="C37" t="s">
        <v>711</v>
      </c>
      <c r="D37" t="s">
        <v>381</v>
      </c>
      <c r="E37" t="s">
        <v>14</v>
      </c>
      <c r="F37" t="s">
        <v>1308</v>
      </c>
      <c r="G37" t="s">
        <v>957</v>
      </c>
      <c r="H37" t="s">
        <v>1304</v>
      </c>
      <c r="I37" s="6">
        <v>42540</v>
      </c>
      <c r="J37">
        <v>46.4</v>
      </c>
      <c r="K37" s="6">
        <v>43013</v>
      </c>
      <c r="L37">
        <v>15.77</v>
      </c>
      <c r="M37">
        <v>16</v>
      </c>
      <c r="N37">
        <v>1.3333333333333333</v>
      </c>
      <c r="P37" t="s">
        <v>1309</v>
      </c>
      <c r="V37">
        <v>15.77</v>
      </c>
      <c r="W37" t="s">
        <v>14</v>
      </c>
    </row>
    <row r="38" spans="1:23" x14ac:dyDescent="0.2">
      <c r="A38" t="s">
        <v>1282</v>
      </c>
      <c r="B38">
        <v>14</v>
      </c>
      <c r="C38" t="s">
        <v>711</v>
      </c>
      <c r="D38" t="s">
        <v>383</v>
      </c>
      <c r="E38" t="s">
        <v>14</v>
      </c>
      <c r="F38" t="s">
        <v>1310</v>
      </c>
      <c r="G38" t="s">
        <v>957</v>
      </c>
      <c r="H38" t="s">
        <v>1304</v>
      </c>
      <c r="I38" s="6">
        <v>42540</v>
      </c>
      <c r="J38">
        <v>45.2</v>
      </c>
      <c r="K38" s="6">
        <v>43013</v>
      </c>
      <c r="L38">
        <v>15.77</v>
      </c>
      <c r="M38">
        <v>16</v>
      </c>
      <c r="N38">
        <v>1.3333333333333333</v>
      </c>
      <c r="P38" t="s">
        <v>1311</v>
      </c>
      <c r="V38">
        <v>15.77</v>
      </c>
      <c r="W38" t="s">
        <v>14</v>
      </c>
    </row>
    <row r="39" spans="1:23" x14ac:dyDescent="0.2">
      <c r="A39" t="s">
        <v>1282</v>
      </c>
      <c r="B39">
        <v>15</v>
      </c>
      <c r="C39" t="s">
        <v>711</v>
      </c>
      <c r="D39" t="s">
        <v>385</v>
      </c>
      <c r="E39" t="s">
        <v>14</v>
      </c>
      <c r="F39" t="s">
        <v>1312</v>
      </c>
      <c r="G39" t="s">
        <v>957</v>
      </c>
      <c r="H39" t="s">
        <v>1313</v>
      </c>
      <c r="I39" s="6">
        <v>42540</v>
      </c>
      <c r="J39">
        <v>47.1</v>
      </c>
      <c r="K39" s="6">
        <v>43013</v>
      </c>
      <c r="L39">
        <v>15.77</v>
      </c>
      <c r="M39">
        <v>16</v>
      </c>
      <c r="N39">
        <v>1.3333333333333333</v>
      </c>
      <c r="P39" t="s">
        <v>1314</v>
      </c>
      <c r="V39">
        <v>15.77</v>
      </c>
      <c r="W39" t="s">
        <v>14</v>
      </c>
    </row>
    <row r="41" spans="1:23" x14ac:dyDescent="0.2">
      <c r="A41" t="s">
        <v>691</v>
      </c>
      <c r="B41" t="s">
        <v>692</v>
      </c>
      <c r="C41" t="s">
        <v>693</v>
      </c>
      <c r="D41" t="s">
        <v>59</v>
      </c>
      <c r="E41" t="s">
        <v>694</v>
      </c>
      <c r="F41" t="s">
        <v>695</v>
      </c>
      <c r="G41" t="s">
        <v>64</v>
      </c>
      <c r="H41" t="s">
        <v>63</v>
      </c>
      <c r="I41" t="s">
        <v>66</v>
      </c>
      <c r="J41" t="s">
        <v>696</v>
      </c>
      <c r="K41" t="s">
        <v>697</v>
      </c>
      <c r="L41" t="s">
        <v>698</v>
      </c>
      <c r="M41" t="s">
        <v>699</v>
      </c>
      <c r="N41" t="s">
        <v>700</v>
      </c>
      <c r="O41" t="s">
        <v>701</v>
      </c>
      <c r="P41" t="s">
        <v>702</v>
      </c>
      <c r="Q41" t="s">
        <v>703</v>
      </c>
      <c r="R41" t="s">
        <v>704</v>
      </c>
      <c r="S41" t="s">
        <v>705</v>
      </c>
      <c r="T41" t="s">
        <v>706</v>
      </c>
      <c r="U41" t="s">
        <v>707</v>
      </c>
      <c r="V41" t="s">
        <v>708</v>
      </c>
      <c r="W41" t="s">
        <v>709</v>
      </c>
    </row>
    <row r="42" spans="1:23" x14ac:dyDescent="0.2">
      <c r="A42" t="s">
        <v>1011</v>
      </c>
      <c r="B42">
        <v>6</v>
      </c>
      <c r="C42" t="s">
        <v>711</v>
      </c>
      <c r="D42" t="s">
        <v>1035</v>
      </c>
      <c r="E42" t="s">
        <v>14</v>
      </c>
      <c r="F42" t="s">
        <v>1036</v>
      </c>
      <c r="G42" t="s">
        <v>957</v>
      </c>
      <c r="H42" t="s">
        <v>605</v>
      </c>
      <c r="I42" s="6">
        <v>42327</v>
      </c>
      <c r="J42">
        <v>44.1</v>
      </c>
      <c r="K42" s="6">
        <v>42795</v>
      </c>
      <c r="L42">
        <v>15.4</v>
      </c>
      <c r="M42">
        <v>15</v>
      </c>
      <c r="N42">
        <v>1.28</v>
      </c>
      <c r="O42" t="b">
        <v>0</v>
      </c>
      <c r="P42" t="s">
        <v>1037</v>
      </c>
      <c r="Q42" t="s">
        <v>1038</v>
      </c>
      <c r="R42" t="s">
        <v>1039</v>
      </c>
      <c r="S42">
        <v>106</v>
      </c>
      <c r="T42">
        <v>26</v>
      </c>
      <c r="U42">
        <v>15.4</v>
      </c>
      <c r="V42">
        <v>15.4</v>
      </c>
      <c r="W42" t="s">
        <v>14</v>
      </c>
    </row>
    <row r="43" spans="1:23" x14ac:dyDescent="0.2">
      <c r="A43" t="s">
        <v>1011</v>
      </c>
      <c r="B43">
        <v>7</v>
      </c>
      <c r="C43" t="s">
        <v>711</v>
      </c>
      <c r="D43" t="s">
        <v>1040</v>
      </c>
      <c r="E43" t="s">
        <v>14</v>
      </c>
      <c r="F43" t="s">
        <v>1041</v>
      </c>
      <c r="G43" t="s">
        <v>957</v>
      </c>
      <c r="H43" t="s">
        <v>605</v>
      </c>
      <c r="I43" s="6">
        <v>42346</v>
      </c>
      <c r="J43">
        <v>36.6</v>
      </c>
      <c r="K43" s="6">
        <v>42795</v>
      </c>
      <c r="L43">
        <v>14.77</v>
      </c>
      <c r="M43">
        <v>15</v>
      </c>
      <c r="N43">
        <v>1.23</v>
      </c>
      <c r="O43" t="b">
        <v>0</v>
      </c>
      <c r="P43" t="s">
        <v>1042</v>
      </c>
      <c r="Q43" t="s">
        <v>1043</v>
      </c>
      <c r="R43" t="s">
        <v>1044</v>
      </c>
      <c r="S43">
        <v>106</v>
      </c>
      <c r="T43">
        <v>26</v>
      </c>
      <c r="U43">
        <v>14.77</v>
      </c>
      <c r="V43">
        <v>14.77</v>
      </c>
      <c r="W43" t="s">
        <v>14</v>
      </c>
    </row>
    <row r="44" spans="1:23" x14ac:dyDescent="0.2">
      <c r="A44" t="s">
        <v>1235</v>
      </c>
      <c r="B44">
        <v>15</v>
      </c>
      <c r="C44" t="s">
        <v>711</v>
      </c>
      <c r="D44" t="s">
        <v>217</v>
      </c>
      <c r="E44" t="s">
        <v>14</v>
      </c>
      <c r="F44" t="s">
        <v>218</v>
      </c>
      <c r="G44" t="s">
        <v>957</v>
      </c>
      <c r="H44" t="s">
        <v>605</v>
      </c>
      <c r="I44" s="6">
        <v>42487</v>
      </c>
      <c r="J44">
        <v>57.7</v>
      </c>
      <c r="K44" s="6">
        <v>42964</v>
      </c>
      <c r="L44">
        <v>15.67</v>
      </c>
      <c r="M44">
        <v>16</v>
      </c>
      <c r="N44">
        <v>1.31</v>
      </c>
      <c r="O44" t="b">
        <v>0</v>
      </c>
      <c r="P44" t="s">
        <v>1266</v>
      </c>
      <c r="V44">
        <v>15.67</v>
      </c>
      <c r="W44" t="s">
        <v>14</v>
      </c>
    </row>
    <row r="45" spans="1:23" x14ac:dyDescent="0.2">
      <c r="A45" t="s">
        <v>1235</v>
      </c>
      <c r="B45">
        <v>16</v>
      </c>
      <c r="C45" t="s">
        <v>711</v>
      </c>
      <c r="D45" t="s">
        <v>223</v>
      </c>
      <c r="E45" t="s">
        <v>14</v>
      </c>
      <c r="F45" t="s">
        <v>224</v>
      </c>
      <c r="G45" t="s">
        <v>957</v>
      </c>
      <c r="H45" t="s">
        <v>605</v>
      </c>
      <c r="I45" s="6">
        <v>42438</v>
      </c>
      <c r="J45">
        <v>54.3</v>
      </c>
      <c r="K45" s="6">
        <v>42964</v>
      </c>
      <c r="L45">
        <v>17.27</v>
      </c>
      <c r="M45">
        <v>17</v>
      </c>
      <c r="N45">
        <v>1.44</v>
      </c>
      <c r="O45" t="b">
        <v>1</v>
      </c>
      <c r="P45" t="s">
        <v>1267</v>
      </c>
      <c r="V45">
        <v>17.27</v>
      </c>
      <c r="W45" t="s">
        <v>14</v>
      </c>
    </row>
    <row r="46" spans="1:23" x14ac:dyDescent="0.2">
      <c r="A46" t="s">
        <v>1235</v>
      </c>
      <c r="B46">
        <v>17</v>
      </c>
      <c r="C46" t="s">
        <v>711</v>
      </c>
      <c r="D46" t="s">
        <v>225</v>
      </c>
      <c r="E46" t="s">
        <v>14</v>
      </c>
      <c r="F46" t="s">
        <v>226</v>
      </c>
      <c r="G46" t="s">
        <v>957</v>
      </c>
      <c r="H46" t="s">
        <v>605</v>
      </c>
      <c r="I46" s="6">
        <v>42488</v>
      </c>
      <c r="J46">
        <v>52.2</v>
      </c>
      <c r="K46" s="6">
        <v>42964</v>
      </c>
      <c r="L46">
        <v>15.63</v>
      </c>
      <c r="M46">
        <v>16</v>
      </c>
      <c r="N46">
        <v>1.3</v>
      </c>
      <c r="O46" t="b">
        <v>0</v>
      </c>
      <c r="P46" t="s">
        <v>1268</v>
      </c>
      <c r="Q46" t="s">
        <v>1269</v>
      </c>
      <c r="R46" t="s">
        <v>1171</v>
      </c>
      <c r="S46">
        <v>105</v>
      </c>
      <c r="T46">
        <v>26</v>
      </c>
      <c r="V46">
        <v>15.63</v>
      </c>
      <c r="W46" t="s">
        <v>14</v>
      </c>
    </row>
    <row r="47" spans="1:23" x14ac:dyDescent="0.2">
      <c r="A47" t="s">
        <v>1282</v>
      </c>
      <c r="B47">
        <v>21</v>
      </c>
      <c r="C47" t="s">
        <v>711</v>
      </c>
      <c r="D47" t="s">
        <v>387</v>
      </c>
      <c r="E47" t="s">
        <v>14</v>
      </c>
      <c r="F47" t="s">
        <v>1325</v>
      </c>
      <c r="G47" t="s">
        <v>957</v>
      </c>
      <c r="H47" t="s">
        <v>1326</v>
      </c>
      <c r="I47" s="6">
        <v>42540</v>
      </c>
      <c r="J47">
        <v>44.8</v>
      </c>
      <c r="K47" s="6">
        <v>43015</v>
      </c>
      <c r="L47">
        <v>15.83</v>
      </c>
      <c r="M47">
        <v>16</v>
      </c>
      <c r="P47" t="s">
        <v>1327</v>
      </c>
      <c r="V47">
        <v>15.83</v>
      </c>
      <c r="W47" t="s">
        <v>14</v>
      </c>
    </row>
    <row r="48" spans="1:23" x14ac:dyDescent="0.2">
      <c r="A48" t="s">
        <v>1282</v>
      </c>
      <c r="B48">
        <v>22</v>
      </c>
      <c r="C48" t="s">
        <v>711</v>
      </c>
      <c r="D48" t="s">
        <v>390</v>
      </c>
      <c r="E48" t="s">
        <v>14</v>
      </c>
      <c r="F48" t="s">
        <v>1328</v>
      </c>
      <c r="G48" t="s">
        <v>957</v>
      </c>
      <c r="H48" t="s">
        <v>1326</v>
      </c>
      <c r="I48" s="6">
        <v>42540</v>
      </c>
      <c r="J48">
        <v>53.8</v>
      </c>
      <c r="K48" s="6">
        <v>43015</v>
      </c>
      <c r="L48">
        <v>15.83</v>
      </c>
      <c r="M48">
        <v>16</v>
      </c>
      <c r="P48" t="s">
        <v>1329</v>
      </c>
      <c r="V48">
        <v>15.83</v>
      </c>
      <c r="W48" t="s">
        <v>14</v>
      </c>
    </row>
    <row r="49" spans="1:23" x14ac:dyDescent="0.2">
      <c r="A49" t="s">
        <v>1282</v>
      </c>
      <c r="B49">
        <v>23</v>
      </c>
      <c r="C49" t="s">
        <v>711</v>
      </c>
      <c r="D49" t="s">
        <v>392</v>
      </c>
      <c r="E49" t="s">
        <v>14</v>
      </c>
      <c r="F49" t="s">
        <v>1330</v>
      </c>
      <c r="G49" t="s">
        <v>957</v>
      </c>
      <c r="H49" t="s">
        <v>1326</v>
      </c>
      <c r="I49" s="6">
        <v>42540</v>
      </c>
      <c r="J49">
        <v>46</v>
      </c>
      <c r="K49" s="6">
        <v>43015</v>
      </c>
      <c r="L49">
        <v>15.83</v>
      </c>
      <c r="M49">
        <v>16</v>
      </c>
      <c r="P49" t="s">
        <v>1331</v>
      </c>
      <c r="V49">
        <v>15.83</v>
      </c>
      <c r="W49" t="s">
        <v>14</v>
      </c>
    </row>
    <row r="50" spans="1:23" x14ac:dyDescent="0.2">
      <c r="A50" t="s">
        <v>1282</v>
      </c>
      <c r="B50">
        <v>24</v>
      </c>
      <c r="C50" t="s">
        <v>711</v>
      </c>
      <c r="D50" t="s">
        <v>394</v>
      </c>
      <c r="E50" t="s">
        <v>14</v>
      </c>
      <c r="F50" t="s">
        <v>1332</v>
      </c>
      <c r="G50" t="s">
        <v>957</v>
      </c>
      <c r="H50" t="s">
        <v>1326</v>
      </c>
      <c r="I50" s="6">
        <v>42540</v>
      </c>
      <c r="J50">
        <v>47.1</v>
      </c>
      <c r="K50" s="6">
        <v>43015</v>
      </c>
      <c r="L50">
        <v>15.83</v>
      </c>
      <c r="M50">
        <v>16</v>
      </c>
      <c r="P50" t="s">
        <v>1333</v>
      </c>
      <c r="V50">
        <v>15.83</v>
      </c>
      <c r="W50" t="s">
        <v>14</v>
      </c>
    </row>
    <row r="51" spans="1:23" x14ac:dyDescent="0.2">
      <c r="A51" t="s">
        <v>1282</v>
      </c>
      <c r="B51">
        <v>25</v>
      </c>
      <c r="C51" t="s">
        <v>711</v>
      </c>
      <c r="D51" t="s">
        <v>396</v>
      </c>
      <c r="E51" t="s">
        <v>14</v>
      </c>
      <c r="F51" t="s">
        <v>1334</v>
      </c>
      <c r="G51" t="s">
        <v>957</v>
      </c>
      <c r="H51" t="s">
        <v>1326</v>
      </c>
      <c r="I51" s="6">
        <v>42540</v>
      </c>
      <c r="J51">
        <v>52</v>
      </c>
      <c r="K51" s="6">
        <v>43015</v>
      </c>
      <c r="L51">
        <v>15.83</v>
      </c>
      <c r="M51">
        <v>16</v>
      </c>
      <c r="P51" t="s">
        <v>1335</v>
      </c>
      <c r="V51">
        <v>15.83</v>
      </c>
      <c r="W51" t="s">
        <v>14</v>
      </c>
    </row>
  </sheetData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8</vt:i4>
      </vt:variant>
    </vt:vector>
  </HeadingPairs>
  <TitlesOfParts>
    <vt:vector size="42" baseType="lpstr">
      <vt:lpstr>Master</vt:lpstr>
      <vt:lpstr>Concatenated_all_data</vt:lpstr>
      <vt:lpstr>CVN_20abb15</vt:lpstr>
      <vt:lpstr>18ABB11_readable02.22.22_BJ_Cor</vt:lpstr>
      <vt:lpstr>APOE22</vt:lpstr>
      <vt:lpstr>APOE33</vt:lpstr>
      <vt:lpstr>APOE44</vt:lpstr>
      <vt:lpstr>APOE2HN</vt:lpstr>
      <vt:lpstr>APOE3HN</vt:lpstr>
      <vt:lpstr>APOE4HN</vt:lpstr>
      <vt:lpstr>All_Cohorts_V2</vt:lpstr>
      <vt:lpstr>QCLAB_AD_mice</vt:lpstr>
      <vt:lpstr>CTRL_18MnthCohort1_10_26_20</vt:lpstr>
      <vt:lpstr>HFD_Cohort1_10_5_20</vt:lpstr>
      <vt:lpstr>January_Mixed_Cohort HFD+HFCTRL</vt:lpstr>
      <vt:lpstr>CTRL_12MnthCohort2_2_1_21</vt:lpstr>
      <vt:lpstr>CTRL_12MnthCohort3_2_22_21</vt:lpstr>
      <vt:lpstr>CTRL_12_18MnthCohort__5_3_21</vt:lpstr>
      <vt:lpstr>March_Mixed_Cohort HFD+HFCTRL</vt:lpstr>
      <vt:lpstr>August_Mixed_Cohort HFD+CTRL</vt:lpstr>
      <vt:lpstr>September_Mixed_Cohort_HFD_CTRL</vt:lpstr>
      <vt:lpstr>October_Mixed_Cohort_HFD_CTRL</vt:lpstr>
      <vt:lpstr>MRI_Schedule_Nov_2021</vt:lpstr>
      <vt:lpstr>November_Mixed_Cohort</vt:lpstr>
      <vt:lpstr>RNA</vt:lpstr>
      <vt:lpstr>KO </vt:lpstr>
      <vt:lpstr>Jan_2022_Mixed</vt:lpstr>
      <vt:lpstr>Feb_2022_18MnthCtrl+HFD</vt:lpstr>
      <vt:lpstr>March_2022_18moCTRL</vt:lpstr>
      <vt:lpstr>April_2022_12moHFD</vt:lpstr>
      <vt:lpstr>May22_18moHFD</vt:lpstr>
      <vt:lpstr>June_2022_18MoCtrl+HFD</vt:lpstr>
      <vt:lpstr>July_22</vt:lpstr>
      <vt:lpstr>MASTER_AB</vt:lpstr>
      <vt:lpstr>April_2022_12moHFD!Print_Area</vt:lpstr>
      <vt:lpstr>'Feb_2022_18MnthCtrl+HFD'!Print_Area</vt:lpstr>
      <vt:lpstr>Jan_2022_Mixed!Print_Area</vt:lpstr>
      <vt:lpstr>Master!Print_Area</vt:lpstr>
      <vt:lpstr>May22_18moHFD!Print_Area</vt:lpstr>
      <vt:lpstr>MRI_Schedule_Nov_2021!Print_Area</vt:lpstr>
      <vt:lpstr>November_Mixed_Cohort!Print_Area</vt:lpstr>
      <vt:lpstr>RNA!Print_Area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2021-01-04T15:59:41Z</dcterms:created>
  <dcterms:modified xsi:type="dcterms:W3CDTF">2022-02-28T17:53:11Z</dcterms:modified>
  <cp:category/>
  <cp:contentStatus/>
</cp:coreProperties>
</file>