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ooper.CWA-UNION\Documents\Survey Research\"/>
    </mc:Choice>
  </mc:AlternateContent>
  <bookViews>
    <workbookView minimized="1" xWindow="0" yWindow="0" windowWidth="17925" windowHeight="9600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0" i="1"/>
  <c r="T9" i="1"/>
  <c r="T8" i="1"/>
  <c r="T7" i="1"/>
  <c r="W3" i="1"/>
  <c r="W2" i="1"/>
  <c r="Q5" i="1"/>
  <c r="Q4" i="1"/>
  <c r="Q3" i="1"/>
  <c r="Q2" i="1"/>
  <c r="K4" i="1"/>
  <c r="K3" i="1"/>
  <c r="K2" i="1"/>
  <c r="O3" i="1"/>
  <c r="O4" i="1"/>
  <c r="O5" i="1"/>
  <c r="O2" i="1"/>
  <c r="T3" i="1"/>
  <c r="T2" i="1"/>
  <c r="N5" i="1"/>
  <c r="N4" i="1"/>
  <c r="N3" i="1"/>
  <c r="N2" i="1"/>
  <c r="I4" i="1"/>
  <c r="I3" i="1"/>
  <c r="I2" i="1"/>
  <c r="U3" i="1" l="1"/>
  <c r="U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C7" i="2"/>
  <c r="C8" i="2"/>
  <c r="C9" i="2"/>
  <c r="C10" i="2"/>
  <c r="C11" i="2"/>
  <c r="C12" i="2"/>
  <c r="C13" i="2"/>
  <c r="C6" i="2"/>
</calcChain>
</file>

<file path=xl/sharedStrings.xml><?xml version="1.0" encoding="utf-8"?>
<sst xmlns="http://schemas.openxmlformats.org/spreadsheetml/2006/main" count="79" uniqueCount="49">
  <si>
    <t>strata_id</t>
  </si>
  <si>
    <t>strata</t>
  </si>
  <si>
    <t>sample_size</t>
  </si>
  <si>
    <t>weighted_sample_size</t>
  </si>
  <si>
    <t>quota</t>
  </si>
  <si>
    <t>pop_size</t>
  </si>
  <si>
    <t>F</t>
  </si>
  <si>
    <t>M</t>
  </si>
  <si>
    <t>U</t>
  </si>
  <si>
    <t>1-B-F</t>
  </si>
  <si>
    <t>1-B-M</t>
  </si>
  <si>
    <t>1-H-F</t>
  </si>
  <si>
    <t>1-H-M</t>
  </si>
  <si>
    <t>1-O-F</t>
  </si>
  <si>
    <t>1-O-M</t>
  </si>
  <si>
    <t>1-W-F</t>
  </si>
  <si>
    <t>1-W-M</t>
  </si>
  <si>
    <t>2-B-F</t>
  </si>
  <si>
    <t>2-B-M</t>
  </si>
  <si>
    <t>2-H-F</t>
  </si>
  <si>
    <t>2-H-M</t>
  </si>
  <si>
    <t>2-O-F</t>
  </si>
  <si>
    <t>2-O-M</t>
  </si>
  <si>
    <t>2-W-F</t>
  </si>
  <si>
    <t>2-W-M</t>
  </si>
  <si>
    <t>asian</t>
  </si>
  <si>
    <t>black</t>
  </si>
  <si>
    <t>caucasian</t>
  </si>
  <si>
    <t>hispanic</t>
  </si>
  <si>
    <t>nativeAmerican</t>
  </si>
  <si>
    <t>other</t>
  </si>
  <si>
    <t>unknown</t>
  </si>
  <si>
    <t>3-B-F</t>
  </si>
  <si>
    <t>3-B-M</t>
  </si>
  <si>
    <t>3-O-F</t>
  </si>
  <si>
    <t>3-O-M</t>
  </si>
  <si>
    <t>3-W-F</t>
  </si>
  <si>
    <t>3-W-M</t>
  </si>
  <si>
    <t>3-H-F</t>
  </si>
  <si>
    <t>3-H-M</t>
  </si>
  <si>
    <t>B</t>
  </si>
  <si>
    <t>H</t>
  </si>
  <si>
    <t>W</t>
  </si>
  <si>
    <t>O</t>
  </si>
  <si>
    <t>&lt;45</t>
  </si>
  <si>
    <t>45-60</t>
  </si>
  <si>
    <t>60+</t>
  </si>
  <si>
    <t>current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</si>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</sst>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0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3D-42F6-84B2-1FBBB798BF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3D-42F6-84B2-1FBBB798BF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3D-42F6-84B2-1FBBB798B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Sheet2!$A$1:$A$3</c:f>
              <c:strCache>
                <c:ptCount val="3"/>
                <c:pt idx="0">
                  <c:v>F</c:v>
                </c:pt>
                <c:pt idx="1">
                  <c:v>M</c:v>
                </c:pt>
                <c:pt idx="2">
                  <c:v>U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243895</c:v>
                </c:pt>
                <c:pt idx="1">
                  <c:v>265235</c:v>
                </c:pt>
                <c:pt idx="2">
                  <c:v>98483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B15-924E-E545C547AB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9</xdr:row>
      <xdr:rowOff>38100</xdr:rowOff>
    </xdr:from>
    <xdr:to>
      <xdr:col>15</xdr:col>
      <xdr:colOff>465995</xdr:colOff>
      <xdr:row>43</xdr:row>
      <xdr:rowOff>170624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752600"/>
          <a:ext cx="5838095" cy="6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171450</xdr:rowOff>
    </xdr:from>
    <xdr:to>
      <xdr:col>13</xdr:col>
      <xdr:colOff>309563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F1" workbookViewId="0">
      <selection activeCell="Q2" sqref="Q2"/>
    </sheetView>
  </sheetViews>
  <sheetFormatPr defaultRowHeight="15" x14ac:dyDescent="0.25"/>
  <cols>
    <col min="1" max="1" width="8.7109375" bestFit="1" customWidth="1"/>
    <col min="2" max="2" width="15.42578125" bestFit="1" customWidth="1"/>
    <col min="3" max="4" width="11.85546875" bestFit="1" customWidth="1"/>
    <col min="5" max="5" width="9.140625" style="1"/>
    <col min="13" max="13" width="5.42578125" customWidth="1"/>
    <col min="16" max="16" width="11.140625" bestFit="1" customWidth="1"/>
    <col min="19" max="19" width="7" bestFit="1" customWidth="1"/>
  </cols>
  <sheetData>
    <row r="1" spans="1:23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J1" t="s">
        <v>47</v>
      </c>
      <c r="K1" t="s">
        <v>48</v>
      </c>
      <c r="P1" t="s">
        <v>47</v>
      </c>
      <c r="Q1" t="s">
        <v>48</v>
      </c>
      <c r="V1" t="s">
        <v>47</v>
      </c>
      <c r="W1" t="s">
        <v>48</v>
      </c>
    </row>
    <row r="2" spans="1:23" x14ac:dyDescent="0.25">
      <c r="A2">
        <v>1</v>
      </c>
      <c r="B2" t="s">
        <v>9</v>
      </c>
      <c r="C2">
        <v>16642</v>
      </c>
      <c r="D2">
        <v>1262</v>
      </c>
      <c r="E2" s="3">
        <v>1262</v>
      </c>
      <c r="F2" s="4">
        <f>C2/SUM(C:C)*500</f>
        <v>21.0280255742842</v>
      </c>
      <c r="G2" s="1"/>
      <c r="H2" t="s">
        <v>44</v>
      </c>
      <c r="I2">
        <f>SUMIF(B:B,"*1*",C:C)</f>
        <v>131904</v>
      </c>
      <c r="J2" s="5">
        <v>0.438</v>
      </c>
      <c r="K2" s="6">
        <f>33/43.8</f>
        <v>0.75342465753424659</v>
      </c>
      <c r="M2" t="s">
        <v>40</v>
      </c>
      <c r="N2">
        <f>SUMIF(B:B,"*B*",C:C)</f>
        <v>62147</v>
      </c>
      <c r="O2" s="2">
        <f>N2/SUM(N:N)</f>
        <v>0.15705188142831872</v>
      </c>
      <c r="P2" s="9">
        <v>7.6899999999999996E-2</v>
      </c>
      <c r="Q2" s="7">
        <f>15.7/7.69</f>
        <v>2.0416124837451233</v>
      </c>
      <c r="S2" t="s">
        <v>6</v>
      </c>
      <c r="T2">
        <f>SUMIF(B:B,"*F*",C:C)</f>
        <v>184451</v>
      </c>
      <c r="U2" s="2">
        <f>T2/SUM(T:T)</f>
        <v>0.46604978963097726</v>
      </c>
      <c r="V2" s="5">
        <v>0.61960000000000004</v>
      </c>
      <c r="W2" s="7">
        <f>46.6/61.96</f>
        <v>0.75209812782440288</v>
      </c>
    </row>
    <row r="3" spans="1:23" x14ac:dyDescent="0.25">
      <c r="A3">
        <v>2</v>
      </c>
      <c r="B3" t="s">
        <v>10</v>
      </c>
      <c r="C3">
        <v>12712</v>
      </c>
      <c r="D3">
        <v>964</v>
      </c>
      <c r="E3" s="3">
        <v>964</v>
      </c>
      <c r="F3" s="4">
        <f t="shared" ref="F3:F25" si="0">C3/SUM(C:C)*500</f>
        <v>16.062267822395189</v>
      </c>
      <c r="G3" s="1"/>
      <c r="H3" t="s">
        <v>45</v>
      </c>
      <c r="I3">
        <f>SUMIF(B:B,"*2*",C:C)</f>
        <v>131903</v>
      </c>
      <c r="J3" s="5">
        <v>0.44900000000000001</v>
      </c>
      <c r="K3" s="7">
        <f>33/44.9</f>
        <v>0.73496659242761697</v>
      </c>
      <c r="M3" t="s">
        <v>41</v>
      </c>
      <c r="N3">
        <f>SUMIF(B:B,"*H*",C:C)</f>
        <v>37970</v>
      </c>
      <c r="O3" s="2">
        <f t="shared" ref="O3:O5" si="1">N3/SUM(N:N)</f>
        <v>9.5954107806221725E-2</v>
      </c>
      <c r="P3" s="9">
        <v>8.7900000000000006E-2</v>
      </c>
      <c r="Q3" s="7">
        <f>9.6/8.76</f>
        <v>1.095890410958904</v>
      </c>
      <c r="S3" t="s">
        <v>7</v>
      </c>
      <c r="T3">
        <f>SUMIF(B:B,"*M*",C:C)</f>
        <v>211259</v>
      </c>
      <c r="U3" s="2">
        <f>T3/SUM(T:T)</f>
        <v>0.53378519231476451</v>
      </c>
      <c r="V3" s="5">
        <v>0.38040000000000002</v>
      </c>
      <c r="W3" s="7">
        <f>53.4/37.04</f>
        <v>1.4416846652267818</v>
      </c>
    </row>
    <row r="4" spans="1:23" x14ac:dyDescent="0.25">
      <c r="A4">
        <v>3</v>
      </c>
      <c r="B4" t="s">
        <v>11</v>
      </c>
      <c r="C4">
        <v>8779</v>
      </c>
      <c r="D4">
        <v>666</v>
      </c>
      <c r="E4" s="3">
        <v>666</v>
      </c>
      <c r="F4" s="4">
        <f t="shared" si="0"/>
        <v>11.092719415733745</v>
      </c>
      <c r="G4" s="1"/>
      <c r="H4" t="s">
        <v>46</v>
      </c>
      <c r="I4">
        <f>SUMIF(B:B,"*3*",C:C)</f>
        <v>131903</v>
      </c>
      <c r="J4" s="5">
        <v>0.112</v>
      </c>
      <c r="K4" s="7">
        <f>33/11.2</f>
        <v>2.9464285714285716</v>
      </c>
      <c r="M4" t="s">
        <v>42</v>
      </c>
      <c r="N4">
        <f>SUMIF(B:B,"*W*",C:C)</f>
        <v>221308</v>
      </c>
      <c r="O4" s="2">
        <f t="shared" si="1"/>
        <v>0.55926815091860205</v>
      </c>
      <c r="P4" s="9">
        <v>0.76919999999999999</v>
      </c>
      <c r="Q4" s="7">
        <f>55.9/76.9</f>
        <v>0.72691807542262676</v>
      </c>
    </row>
    <row r="5" spans="1:23" x14ac:dyDescent="0.25">
      <c r="A5">
        <v>4</v>
      </c>
      <c r="B5" t="s">
        <v>12</v>
      </c>
      <c r="C5">
        <v>11275</v>
      </c>
      <c r="D5">
        <v>855</v>
      </c>
      <c r="E5" s="3">
        <v>855</v>
      </c>
      <c r="F5" s="4">
        <f t="shared" si="0"/>
        <v>14.246544186399131</v>
      </c>
      <c r="G5" s="1"/>
      <c r="M5" t="s">
        <v>43</v>
      </c>
      <c r="N5">
        <f>SUMIF(B:B,"*O*",C:C)</f>
        <v>74285</v>
      </c>
      <c r="O5" s="2">
        <f t="shared" si="1"/>
        <v>0.18772585984685755</v>
      </c>
      <c r="P5" s="9">
        <v>6.6000000000000003E-2</v>
      </c>
      <c r="Q5" s="7">
        <f>18.8/6.6</f>
        <v>2.8484848484848486</v>
      </c>
    </row>
    <row r="6" spans="1:23" x14ac:dyDescent="0.25">
      <c r="A6">
        <v>5</v>
      </c>
      <c r="B6" t="s">
        <v>13</v>
      </c>
      <c r="C6">
        <v>3240</v>
      </c>
      <c r="D6">
        <v>246</v>
      </c>
      <c r="E6" s="3">
        <v>246</v>
      </c>
      <c r="F6" s="4">
        <f t="shared" si="0"/>
        <v>4.0939071542291066</v>
      </c>
      <c r="G6" s="1"/>
    </row>
    <row r="7" spans="1:23" x14ac:dyDescent="0.25">
      <c r="A7">
        <v>6</v>
      </c>
      <c r="B7" t="s">
        <v>14</v>
      </c>
      <c r="C7">
        <v>3632</v>
      </c>
      <c r="D7">
        <v>275</v>
      </c>
      <c r="E7" s="3">
        <v>275</v>
      </c>
      <c r="F7" s="4">
        <f t="shared" si="0"/>
        <v>4.589219377827197</v>
      </c>
      <c r="G7" s="1"/>
      <c r="P7" s="5"/>
      <c r="S7" t="s">
        <v>9</v>
      </c>
      <c r="T7" s="8">
        <f>K2*Q2*W2</f>
        <v>1.1568782324961644</v>
      </c>
    </row>
    <row r="8" spans="1:23" x14ac:dyDescent="0.25">
      <c r="A8">
        <v>7</v>
      </c>
      <c r="B8" t="s">
        <v>15</v>
      </c>
      <c r="C8">
        <v>28502</v>
      </c>
      <c r="D8">
        <v>2161</v>
      </c>
      <c r="E8" s="3">
        <v>2161</v>
      </c>
      <c r="F8" s="4">
        <f t="shared" si="0"/>
        <v>36.013747441308027</v>
      </c>
      <c r="G8" s="1"/>
      <c r="P8" s="5"/>
      <c r="S8" t="s">
        <v>10</v>
      </c>
      <c r="T8" s="8">
        <f>K2*Q2*W3</f>
        <v>2.2176010624424638</v>
      </c>
    </row>
    <row r="9" spans="1:23" x14ac:dyDescent="0.25">
      <c r="A9">
        <v>8</v>
      </c>
      <c r="B9" t="s">
        <v>16</v>
      </c>
      <c r="C9">
        <v>47122</v>
      </c>
      <c r="D9">
        <v>3572</v>
      </c>
      <c r="E9" s="3">
        <v>3572</v>
      </c>
      <c r="F9" s="4">
        <f t="shared" si="0"/>
        <v>59.541078062217274</v>
      </c>
      <c r="G9" s="1"/>
      <c r="S9" t="s">
        <v>11</v>
      </c>
      <c r="T9" s="8">
        <f>K2*Q3*W2</f>
        <v>0.62098550617890269</v>
      </c>
    </row>
    <row r="10" spans="1:23" x14ac:dyDescent="0.25">
      <c r="A10">
        <v>9</v>
      </c>
      <c r="B10" t="s">
        <v>17</v>
      </c>
      <c r="C10">
        <v>14170</v>
      </c>
      <c r="D10">
        <v>1074</v>
      </c>
      <c r="E10" s="3">
        <v>1074</v>
      </c>
      <c r="F10" s="4">
        <f t="shared" si="0"/>
        <v>17.904526041798288</v>
      </c>
      <c r="G10" s="1"/>
      <c r="S10" t="s">
        <v>12</v>
      </c>
      <c r="T10" s="8">
        <f>K2*Q3*W3</f>
        <v>1.1903570138858772</v>
      </c>
    </row>
    <row r="11" spans="1:23" x14ac:dyDescent="0.25">
      <c r="A11">
        <v>10</v>
      </c>
      <c r="B11" t="s">
        <v>18</v>
      </c>
      <c r="C11">
        <v>8854</v>
      </c>
      <c r="D11">
        <v>671</v>
      </c>
      <c r="E11" s="3">
        <v>671</v>
      </c>
      <c r="F11" s="4">
        <f t="shared" si="0"/>
        <v>11.187485785044602</v>
      </c>
      <c r="G11" s="1"/>
      <c r="S11" t="s">
        <v>13</v>
      </c>
      <c r="T11" s="8">
        <f>K2*Q5*W2</f>
        <v>1.6140918724998601</v>
      </c>
    </row>
    <row r="12" spans="1:23" x14ac:dyDescent="0.25">
      <c r="A12">
        <v>11</v>
      </c>
      <c r="B12" t="s">
        <v>19</v>
      </c>
      <c r="C12">
        <v>5834</v>
      </c>
      <c r="D12">
        <v>442</v>
      </c>
      <c r="E12" s="3">
        <v>442</v>
      </c>
      <c r="F12" s="4">
        <f t="shared" si="0"/>
        <v>7.3715599807940162</v>
      </c>
      <c r="G12" s="1"/>
      <c r="S12" t="s">
        <v>14</v>
      </c>
      <c r="T12" s="8">
        <f>K2*Q5*W3</f>
        <v>3.0940264504867008</v>
      </c>
    </row>
    <row r="13" spans="1:23" x14ac:dyDescent="0.25">
      <c r="A13">
        <v>12</v>
      </c>
      <c r="B13" t="s">
        <v>20</v>
      </c>
      <c r="C13">
        <v>6480</v>
      </c>
      <c r="D13">
        <v>491</v>
      </c>
      <c r="E13" s="3">
        <v>491</v>
      </c>
      <c r="F13" s="4">
        <f t="shared" si="0"/>
        <v>8.1878143084582131</v>
      </c>
      <c r="G13" s="1"/>
      <c r="S13" t="s">
        <v>15</v>
      </c>
      <c r="T13" s="8">
        <f>K2*Q4*W2</f>
        <v>0.41190759997793375</v>
      </c>
    </row>
    <row r="14" spans="1:23" x14ac:dyDescent="0.25">
      <c r="A14">
        <v>13</v>
      </c>
      <c r="B14" t="s">
        <v>21</v>
      </c>
      <c r="C14">
        <v>2968</v>
      </c>
      <c r="D14">
        <v>225</v>
      </c>
      <c r="E14" s="3">
        <v>225</v>
      </c>
      <c r="F14" s="4">
        <f t="shared" si="0"/>
        <v>3.750221121528392</v>
      </c>
      <c r="G14" s="1"/>
      <c r="S14" t="s">
        <v>16</v>
      </c>
      <c r="T14" s="8">
        <f>K2*Q4*W3</f>
        <v>0.78957897700976909</v>
      </c>
    </row>
    <row r="15" spans="1:23" x14ac:dyDescent="0.25">
      <c r="A15">
        <v>14</v>
      </c>
      <c r="B15" t="s">
        <v>22</v>
      </c>
      <c r="C15">
        <v>2895</v>
      </c>
      <c r="D15">
        <v>219</v>
      </c>
      <c r="E15" s="3">
        <v>219</v>
      </c>
      <c r="F15" s="4">
        <f t="shared" si="0"/>
        <v>3.6579818553991559</v>
      </c>
      <c r="G15" s="1"/>
      <c r="S15" t="s">
        <v>17</v>
      </c>
      <c r="T15" s="8">
        <f>K3*Q2*W2</f>
        <v>1.128536004083118</v>
      </c>
    </row>
    <row r="16" spans="1:23" x14ac:dyDescent="0.25">
      <c r="A16">
        <v>15</v>
      </c>
      <c r="B16" t="s">
        <v>23</v>
      </c>
      <c r="C16">
        <v>38227</v>
      </c>
      <c r="D16">
        <v>2898</v>
      </c>
      <c r="E16" s="3">
        <v>2898</v>
      </c>
      <c r="F16" s="4">
        <f t="shared" si="0"/>
        <v>48.301786661949407</v>
      </c>
      <c r="G16" s="1"/>
      <c r="S16" t="s">
        <v>18</v>
      </c>
      <c r="T16" s="8">
        <f>K3*Q2*W3</f>
        <v>2.1632723059015571</v>
      </c>
    </row>
    <row r="17" spans="1:20" x14ac:dyDescent="0.25">
      <c r="A17">
        <v>16</v>
      </c>
      <c r="B17" t="s">
        <v>24</v>
      </c>
      <c r="C17">
        <v>52475</v>
      </c>
      <c r="D17">
        <v>3978</v>
      </c>
      <c r="E17" s="3">
        <v>3978</v>
      </c>
      <c r="F17" s="4">
        <f t="shared" si="0"/>
        <v>66.30486972783099</v>
      </c>
      <c r="G17" s="1"/>
      <c r="S17" t="s">
        <v>19</v>
      </c>
      <c r="T17" s="8">
        <f>K3*Q3*W2</f>
        <v>0.60577205279812785</v>
      </c>
    </row>
    <row r="18" spans="1:20" x14ac:dyDescent="0.25">
      <c r="A18">
        <v>17</v>
      </c>
      <c r="B18" t="s">
        <v>32</v>
      </c>
      <c r="C18">
        <v>6361</v>
      </c>
      <c r="D18">
        <v>482</v>
      </c>
      <c r="E18" s="3">
        <v>482</v>
      </c>
      <c r="F18" s="4">
        <f t="shared" si="0"/>
        <v>8.0374516691516522</v>
      </c>
      <c r="G18" s="1"/>
      <c r="S18" t="s">
        <v>20</v>
      </c>
      <c r="T18" s="8">
        <f>K3*Q3*W3</f>
        <v>1.1611945926102767</v>
      </c>
    </row>
    <row r="19" spans="1:20" x14ac:dyDescent="0.25">
      <c r="A19">
        <v>18</v>
      </c>
      <c r="B19" t="s">
        <v>33</v>
      </c>
      <c r="C19">
        <v>3408</v>
      </c>
      <c r="D19">
        <v>258</v>
      </c>
      <c r="E19" s="3">
        <v>258</v>
      </c>
      <c r="F19" s="4">
        <f t="shared" si="0"/>
        <v>4.3061838214854316</v>
      </c>
      <c r="G19" s="1"/>
      <c r="S19" t="s">
        <v>21</v>
      </c>
      <c r="T19" s="8">
        <f>K3*Q5*W2</f>
        <v>1.5745484190533157</v>
      </c>
    </row>
    <row r="20" spans="1:20" x14ac:dyDescent="0.25">
      <c r="A20">
        <v>19</v>
      </c>
      <c r="B20" t="s">
        <v>38</v>
      </c>
      <c r="C20">
        <v>2755</v>
      </c>
      <c r="D20">
        <v>209</v>
      </c>
      <c r="E20" s="3">
        <v>209</v>
      </c>
      <c r="F20" s="4">
        <f t="shared" si="0"/>
        <v>3.4810846326855525</v>
      </c>
      <c r="G20" s="1"/>
      <c r="S20" t="s">
        <v>22</v>
      </c>
      <c r="T20" s="8">
        <f>K3*Q5*W3</f>
        <v>3.01822624791353</v>
      </c>
    </row>
    <row r="21" spans="1:20" x14ac:dyDescent="0.25">
      <c r="A21">
        <v>20</v>
      </c>
      <c r="B21" t="s">
        <v>39</v>
      </c>
      <c r="C21">
        <v>2847</v>
      </c>
      <c r="D21">
        <v>216</v>
      </c>
      <c r="E21" s="3">
        <v>216</v>
      </c>
      <c r="F21" s="4">
        <f t="shared" si="0"/>
        <v>3.5973313790402064</v>
      </c>
      <c r="G21" s="1"/>
      <c r="S21" t="s">
        <v>23</v>
      </c>
      <c r="T21" s="8">
        <f>K3*Q4*W2</f>
        <v>0.40181632247290644</v>
      </c>
    </row>
    <row r="22" spans="1:20" x14ac:dyDescent="0.25">
      <c r="A22">
        <v>21</v>
      </c>
      <c r="B22" t="s">
        <v>34</v>
      </c>
      <c r="C22">
        <v>30935</v>
      </c>
      <c r="D22">
        <v>2345</v>
      </c>
      <c r="E22" s="3">
        <v>2345</v>
      </c>
      <c r="F22" s="4">
        <f t="shared" si="0"/>
        <v>39.08796846175229</v>
      </c>
      <c r="G22" s="1"/>
      <c r="S22" t="s">
        <v>24</v>
      </c>
      <c r="T22" s="8">
        <f>K3*Q4*W3</f>
        <v>0.7702351713369241</v>
      </c>
    </row>
    <row r="23" spans="1:20" x14ac:dyDescent="0.25">
      <c r="A23">
        <v>22</v>
      </c>
      <c r="B23" t="s">
        <v>35</v>
      </c>
      <c r="C23">
        <v>30615</v>
      </c>
      <c r="D23">
        <v>2321</v>
      </c>
      <c r="E23" s="3">
        <v>2321</v>
      </c>
      <c r="F23" s="4">
        <f t="shared" si="0"/>
        <v>38.683631952692629</v>
      </c>
      <c r="G23" s="1"/>
      <c r="S23" t="s">
        <v>32</v>
      </c>
      <c r="T23" s="8">
        <f>K4*Q2*W2</f>
        <v>4.5242202306546435</v>
      </c>
    </row>
    <row r="24" spans="1:20" x14ac:dyDescent="0.25">
      <c r="A24">
        <v>23</v>
      </c>
      <c r="B24" t="s">
        <v>36</v>
      </c>
      <c r="C24">
        <v>26038</v>
      </c>
      <c r="D24">
        <v>1974</v>
      </c>
      <c r="E24" s="3">
        <v>1974</v>
      </c>
      <c r="F24" s="4">
        <f t="shared" si="0"/>
        <v>32.900356321548607</v>
      </c>
      <c r="G24" s="1"/>
      <c r="S24" t="s">
        <v>33</v>
      </c>
      <c r="T24" s="8">
        <f>K4*Q2*W3</f>
        <v>8.6724041549089232</v>
      </c>
    </row>
    <row r="25" spans="1:20" x14ac:dyDescent="0.25">
      <c r="A25">
        <v>24</v>
      </c>
      <c r="B25" t="s">
        <v>37</v>
      </c>
      <c r="C25">
        <v>28944</v>
      </c>
      <c r="D25">
        <v>2194</v>
      </c>
      <c r="E25" s="3">
        <v>2194</v>
      </c>
      <c r="F25" s="4">
        <f t="shared" si="0"/>
        <v>36.57223724444669</v>
      </c>
      <c r="G25" s="1"/>
      <c r="S25" t="s">
        <v>38</v>
      </c>
      <c r="T25" s="8">
        <f>K4*Q3*W2</f>
        <v>2.4284968902353521</v>
      </c>
    </row>
    <row r="26" spans="1:20" x14ac:dyDescent="0.25">
      <c r="E26" s="3"/>
      <c r="F26" s="4"/>
      <c r="S26" t="s">
        <v>39</v>
      </c>
      <c r="T26" s="8">
        <f>K4*Q3*W3</f>
        <v>4.6551461793036992</v>
      </c>
    </row>
    <row r="27" spans="1:20" x14ac:dyDescent="0.25">
      <c r="E27" s="3"/>
      <c r="F27" s="4"/>
      <c r="S27" t="s">
        <v>34</v>
      </c>
      <c r="T27" s="8">
        <f>K4*Q5*W2</f>
        <v>6.3122521442405253</v>
      </c>
    </row>
    <row r="28" spans="1:20" x14ac:dyDescent="0.25">
      <c r="E28" s="3"/>
      <c r="F28" s="4"/>
      <c r="S28" t="s">
        <v>35</v>
      </c>
      <c r="T28" s="8">
        <f>K4*Q5*W3</f>
        <v>12.099853440296206</v>
      </c>
    </row>
    <row r="29" spans="1:20" x14ac:dyDescent="0.25">
      <c r="E29" s="3"/>
      <c r="F29" s="4"/>
      <c r="S29" t="s">
        <v>36</v>
      </c>
      <c r="T29" s="8">
        <f>K4*Q4*W2</f>
        <v>1.6108529356279908</v>
      </c>
    </row>
    <row r="30" spans="1:20" x14ac:dyDescent="0.25">
      <c r="E30" s="3"/>
      <c r="F30" s="4"/>
      <c r="S30" t="s">
        <v>37</v>
      </c>
      <c r="T30" s="8">
        <f>K4*Q4*W3</f>
        <v>3.0878177850917754</v>
      </c>
    </row>
    <row r="31" spans="1:20" x14ac:dyDescent="0.25">
      <c r="E31" s="3"/>
      <c r="F31" s="4"/>
    </row>
    <row r="32" spans="1:20" x14ac:dyDescent="0.25">
      <c r="E32" s="3"/>
      <c r="F32" s="4"/>
    </row>
    <row r="33" spans="5:6" x14ac:dyDescent="0.25">
      <c r="E33" s="3"/>
      <c r="F33" s="4"/>
    </row>
    <row r="34" spans="5:6" x14ac:dyDescent="0.25">
      <c r="E34" s="3"/>
      <c r="F34" s="4"/>
    </row>
    <row r="35" spans="5:6" x14ac:dyDescent="0.25">
      <c r="E35" s="3"/>
      <c r="F35" s="4"/>
    </row>
    <row r="36" spans="5:6" x14ac:dyDescent="0.25">
      <c r="E36" s="3"/>
      <c r="F36" s="4"/>
    </row>
    <row r="37" spans="5:6" x14ac:dyDescent="0.25">
      <c r="E37" s="3"/>
      <c r="F37" s="4"/>
    </row>
    <row r="38" spans="5:6" x14ac:dyDescent="0.25">
      <c r="E38" s="3"/>
      <c r="F38" s="4"/>
    </row>
    <row r="39" spans="5:6" x14ac:dyDescent="0.25">
      <c r="E39" s="3"/>
      <c r="F39" s="4"/>
    </row>
    <row r="40" spans="5:6" x14ac:dyDescent="0.25">
      <c r="E40" s="3"/>
      <c r="F40" s="4"/>
    </row>
    <row r="41" spans="5:6" x14ac:dyDescent="0.25">
      <c r="E41" s="3"/>
      <c r="F41" s="4"/>
    </row>
    <row r="42" spans="5:6" x14ac:dyDescent="0.25">
      <c r="E42" s="3"/>
      <c r="F42" s="4"/>
    </row>
    <row r="43" spans="5:6" x14ac:dyDescent="0.25">
      <c r="E43" s="3"/>
      <c r="F43" s="4"/>
    </row>
    <row r="44" spans="5:6" x14ac:dyDescent="0.25">
      <c r="E44" s="3"/>
      <c r="F44" s="4"/>
    </row>
    <row r="45" spans="5:6" x14ac:dyDescent="0.25">
      <c r="E45" s="3"/>
      <c r="F45" s="4"/>
    </row>
    <row r="46" spans="5:6" x14ac:dyDescent="0.25">
      <c r="E46" s="3"/>
      <c r="F46" s="4"/>
    </row>
    <row r="47" spans="5:6" x14ac:dyDescent="0.25">
      <c r="E47" s="3"/>
      <c r="F47" s="4"/>
    </row>
    <row r="48" spans="5:6" x14ac:dyDescent="0.25">
      <c r="E48" s="3"/>
      <c r="F48" s="4"/>
    </row>
    <row r="49" spans="5:6" x14ac:dyDescent="0.25">
      <c r="E49" s="3"/>
      <c r="F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4" workbookViewId="0">
      <selection activeCell="B17" sqref="B17"/>
    </sheetView>
  </sheetViews>
  <sheetFormatPr defaultRowHeight="15" x14ac:dyDescent="0.25"/>
  <sheetData>
    <row r="1" spans="1:3" x14ac:dyDescent="0.25">
      <c r="A1" t="s">
        <v>6</v>
      </c>
      <c r="B1">
        <v>243895</v>
      </c>
    </row>
    <row r="2" spans="1:3" x14ac:dyDescent="0.25">
      <c r="A2" t="s">
        <v>7</v>
      </c>
      <c r="B2">
        <v>265235</v>
      </c>
    </row>
    <row r="3" spans="1:3" x14ac:dyDescent="0.25">
      <c r="A3" t="s">
        <v>8</v>
      </c>
      <c r="B3">
        <v>98483</v>
      </c>
    </row>
    <row r="6" spans="1:3" x14ac:dyDescent="0.25">
      <c r="A6" t="s">
        <v>25</v>
      </c>
      <c r="B6">
        <v>11027</v>
      </c>
      <c r="C6" s="2">
        <f>B6/SUM($B$6:$B$13)</f>
        <v>1.814806463982831E-2</v>
      </c>
    </row>
    <row r="7" spans="1:3" x14ac:dyDescent="0.25">
      <c r="A7" t="s">
        <v>26</v>
      </c>
      <c r="B7">
        <v>82174</v>
      </c>
      <c r="C7" s="2">
        <f t="shared" ref="C7:C13" si="0">B7/SUM($B$6:$B$13)</f>
        <v>0.13524068774038739</v>
      </c>
    </row>
    <row r="8" spans="1:3" x14ac:dyDescent="0.25">
      <c r="A8" t="s">
        <v>27</v>
      </c>
      <c r="B8">
        <v>363654</v>
      </c>
      <c r="C8" s="2">
        <f t="shared" si="0"/>
        <v>0.59849608221022266</v>
      </c>
    </row>
    <row r="9" spans="1:3" x14ac:dyDescent="0.25">
      <c r="A9" t="s">
        <v>28</v>
      </c>
      <c r="B9">
        <v>47037</v>
      </c>
      <c r="C9" s="2">
        <f t="shared" si="0"/>
        <v>7.741276108312363E-2</v>
      </c>
    </row>
    <row r="10" spans="1:3" x14ac:dyDescent="0.25">
      <c r="A10" t="s">
        <v>29</v>
      </c>
      <c r="B10">
        <v>157</v>
      </c>
      <c r="C10" s="2">
        <f t="shared" si="0"/>
        <v>2.5838815166890765E-4</v>
      </c>
    </row>
    <row r="11" spans="1:3" x14ac:dyDescent="0.25">
      <c r="A11" t="s">
        <v>30</v>
      </c>
      <c r="B11">
        <v>1651</v>
      </c>
      <c r="C11" s="2">
        <f t="shared" si="0"/>
        <v>2.7171900535373668E-3</v>
      </c>
    </row>
    <row r="12" spans="1:3" x14ac:dyDescent="0.25">
      <c r="A12" t="s">
        <v>31</v>
      </c>
      <c r="B12">
        <v>6581</v>
      </c>
      <c r="C12" s="2">
        <f t="shared" si="0"/>
        <v>1.0830907172822174E-2</v>
      </c>
    </row>
    <row r="13" spans="1:3" x14ac:dyDescent="0.25">
      <c r="B13">
        <v>95332</v>
      </c>
      <c r="C13" s="2">
        <f t="shared" si="0"/>
        <v>0.1568959189484096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ACooper</dc:creator>
  <cp:lastModifiedBy>ACooper</cp:lastModifiedBy>
  <dcterms:created xsi:type="dcterms:W3CDTF">2018-06-22T13:56:20Z</dcterms:created>
  <dcterms:modified xsi:type="dcterms:W3CDTF">2018-07-11T13:13:20Z</dcterms:modified>
</cp:coreProperties>
</file>